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660" yWindow="255" windowWidth="9015" windowHeight="11115" activeTab="3"/>
  </bookViews>
  <sheets>
    <sheet name="시설(세입)" sheetId="3" r:id="rId1"/>
    <sheet name="시설(세출)" sheetId="4" r:id="rId2"/>
    <sheet name="재가(세입)" sheetId="5" r:id="rId3"/>
    <sheet name="재가(세출)" sheetId="6" r:id="rId4"/>
  </sheets>
  <definedNames>
    <definedName name="_xlnm.Print_Area" localSheetId="0">'시설(세입)'!$A$1:$W$30</definedName>
    <definedName name="_xlnm.Print_Area" localSheetId="3">'재가(세출)'!$A$1:$W$71</definedName>
    <definedName name="_xlnm.Print_Titles" localSheetId="1">'시설(세출)'!$1:$4</definedName>
    <definedName name="_xlnm.Print_Titles" localSheetId="3">'재가(세출)'!$1:$4</definedName>
  </definedNames>
  <calcPr calcId="125725"/>
</workbook>
</file>

<file path=xl/calcChain.xml><?xml version="1.0" encoding="utf-8"?>
<calcChain xmlns="http://schemas.openxmlformats.org/spreadsheetml/2006/main">
  <c r="G15" i="4"/>
  <c r="G54" i="6"/>
  <c r="G49"/>
  <c r="G40"/>
  <c r="G33"/>
  <c r="G27"/>
  <c r="G23"/>
  <c r="G48" i="4" l="1"/>
  <c r="G51" s="1"/>
  <c r="G34" i="6"/>
  <c r="G43" i="4"/>
  <c r="G27"/>
  <c r="G21"/>
  <c r="G17"/>
  <c r="G16" i="3"/>
  <c r="G5"/>
  <c r="G15" i="6"/>
  <c r="G38" i="4"/>
  <c r="G36"/>
  <c r="G34"/>
  <c r="G10"/>
  <c r="G16" i="5"/>
  <c r="G8"/>
  <c r="G5"/>
  <c r="G28" i="3"/>
  <c r="G11"/>
  <c r="G59" i="6"/>
  <c r="G70"/>
  <c r="G68"/>
  <c r="G64" i="4"/>
  <c r="G62"/>
  <c r="G12" i="5"/>
  <c r="G23"/>
  <c r="G23" i="3"/>
  <c r="G53" i="4"/>
  <c r="G26" l="1"/>
  <c r="G43" i="6"/>
  <c r="G26" i="3"/>
  <c r="G26" i="5" l="1"/>
  <c r="G16" i="4"/>
  <c r="G60"/>
  <c r="G35"/>
  <c r="V5" i="6"/>
  <c r="G29" i="3"/>
  <c r="G29" i="5"/>
  <c r="G20"/>
  <c r="G15"/>
  <c r="G58" i="4"/>
  <c r="G56"/>
  <c r="G42"/>
  <c r="G40"/>
  <c r="G47" s="1"/>
  <c r="G30"/>
  <c r="G23"/>
  <c r="G41" i="6"/>
  <c r="G46"/>
  <c r="G53" s="1"/>
  <c r="G57"/>
  <c r="G62"/>
  <c r="G64"/>
  <c r="G66"/>
  <c r="G15" i="3"/>
  <c r="G20"/>
  <c r="G22" i="6"/>
  <c r="G10" i="3"/>
  <c r="G12"/>
  <c r="G29" i="6"/>
  <c r="G36"/>
  <c r="G10" i="5"/>
  <c r="G30" l="1"/>
  <c r="G30" i="3"/>
  <c r="G31" i="4"/>
  <c r="G65" s="1"/>
  <c r="G37" i="6"/>
  <c r="G71" s="1"/>
</calcChain>
</file>

<file path=xl/sharedStrings.xml><?xml version="1.0" encoding="utf-8"?>
<sst xmlns="http://schemas.openxmlformats.org/spreadsheetml/2006/main" count="335" uniqueCount="181">
  <si>
    <t>◆ 세출</t>
    <phoneticPr fontId="3" type="noConversion"/>
  </si>
  <si>
    <t xml:space="preserve">  (단위:원)</t>
    <phoneticPr fontId="3" type="noConversion"/>
  </si>
  <si>
    <t>과목</t>
  </si>
  <si>
    <t>관</t>
  </si>
  <si>
    <t>항</t>
  </si>
  <si>
    <t>목</t>
  </si>
  <si>
    <t>01</t>
    <phoneticPr fontId="3" type="noConversion"/>
  </si>
  <si>
    <t>사무비</t>
  </si>
  <si>
    <t>인건비</t>
  </si>
  <si>
    <t>급여</t>
  </si>
  <si>
    <t>일용잡금</t>
  </si>
  <si>
    <t>사회보험부담비용</t>
  </si>
  <si>
    <t>기타후생경비</t>
    <phoneticPr fontId="3" type="noConversion"/>
  </si>
  <si>
    <t>소계</t>
  </si>
  <si>
    <t>업무추진비</t>
  </si>
  <si>
    <t>기관운영비</t>
  </si>
  <si>
    <t>직책보조비</t>
  </si>
  <si>
    <t>회의비</t>
  </si>
  <si>
    <t>운영비</t>
  </si>
  <si>
    <t>여비</t>
  </si>
  <si>
    <t>공공요금</t>
  </si>
  <si>
    <t>제세공과금</t>
  </si>
  <si>
    <t>차량비</t>
  </si>
  <si>
    <t>기타운영비</t>
  </si>
  <si>
    <t>합계</t>
  </si>
  <si>
    <t>02</t>
    <phoneticPr fontId="3" type="noConversion"/>
  </si>
  <si>
    <t>재산조성비</t>
  </si>
  <si>
    <t>시설비</t>
    <phoneticPr fontId="3" type="noConversion"/>
  </si>
  <si>
    <t>시설비</t>
  </si>
  <si>
    <t>자산취득비</t>
  </si>
  <si>
    <t>03</t>
    <phoneticPr fontId="3" type="noConversion"/>
  </si>
  <si>
    <t>사업비</t>
  </si>
  <si>
    <t>생계비</t>
  </si>
  <si>
    <t>수용기관경비</t>
  </si>
  <si>
    <t>피복비</t>
  </si>
  <si>
    <t>의료비</t>
  </si>
  <si>
    <t>장의비</t>
  </si>
  <si>
    <t>특별급식비</t>
  </si>
  <si>
    <t>연료비</t>
  </si>
  <si>
    <t>04</t>
    <phoneticPr fontId="3" type="noConversion"/>
  </si>
  <si>
    <t>전출금</t>
  </si>
  <si>
    <t>법인회계전출금</t>
  </si>
  <si>
    <t>06</t>
    <phoneticPr fontId="3" type="noConversion"/>
  </si>
  <si>
    <t>부채상환금</t>
  </si>
  <si>
    <t>부채상환금</t>
    <phoneticPr fontId="3" type="noConversion"/>
  </si>
  <si>
    <t>원금상환금</t>
  </si>
  <si>
    <t>이자지불금</t>
  </si>
  <si>
    <t>07</t>
    <phoneticPr fontId="3" type="noConversion"/>
  </si>
  <si>
    <t>잡지출</t>
  </si>
  <si>
    <t>08</t>
    <phoneticPr fontId="3" type="noConversion"/>
  </si>
  <si>
    <t>예비비</t>
  </si>
  <si>
    <t>세출총액</t>
  </si>
  <si>
    <t xml:space="preserve">◆ 세입                                                                                                      </t>
    <phoneticPr fontId="3" type="noConversion"/>
  </si>
  <si>
    <t>입소비용수입</t>
  </si>
  <si>
    <t>보조금수입</t>
  </si>
  <si>
    <t>05</t>
    <phoneticPr fontId="3" type="noConversion"/>
  </si>
  <si>
    <t>후원금수입</t>
  </si>
  <si>
    <t>지정후원금</t>
    <phoneticPr fontId="3" type="noConversion"/>
  </si>
  <si>
    <t>요양급여수입</t>
  </si>
  <si>
    <t>장기요양급여수입</t>
  </si>
  <si>
    <t>전입금</t>
  </si>
  <si>
    <t>이월금</t>
  </si>
  <si>
    <t>전년도이월금</t>
  </si>
  <si>
    <t>잡수익</t>
  </si>
  <si>
    <t>기타예금이자수입</t>
  </si>
  <si>
    <t>세입총액</t>
  </si>
  <si>
    <t>예산액</t>
    <phoneticPr fontId="3" type="noConversion"/>
  </si>
  <si>
    <t>산출근거</t>
    <phoneticPr fontId="3" type="noConversion"/>
  </si>
  <si>
    <t>입소자
 부담금수입</t>
    <phoneticPr fontId="3" type="noConversion"/>
  </si>
  <si>
    <t>본인부담비용수입</t>
    <phoneticPr fontId="3" type="noConversion"/>
  </si>
  <si>
    <t>식대비용수입</t>
    <phoneticPr fontId="3" type="noConversion"/>
  </si>
  <si>
    <t>비지정후원금</t>
    <phoneticPr fontId="3" type="noConversion"/>
  </si>
  <si>
    <t>퇴직금및퇴직적립금</t>
    <phoneticPr fontId="3" type="noConversion"/>
  </si>
  <si>
    <t>노인요양시설사업비</t>
    <phoneticPr fontId="3" type="noConversion"/>
  </si>
  <si>
    <t xml:space="preserve">◆ 세입                                                                                                      </t>
    <phoneticPr fontId="2" type="noConversion"/>
  </si>
  <si>
    <t xml:space="preserve">  (단위:원)</t>
    <phoneticPr fontId="2" type="noConversion"/>
  </si>
  <si>
    <t>01</t>
    <phoneticPr fontId="2" type="noConversion"/>
  </si>
  <si>
    <t>04</t>
    <phoneticPr fontId="2" type="noConversion"/>
  </si>
  <si>
    <t>05</t>
    <phoneticPr fontId="2" type="noConversion"/>
  </si>
  <si>
    <t>지정후원금</t>
    <phoneticPr fontId="2" type="noConversion"/>
  </si>
  <si>
    <t>06</t>
    <phoneticPr fontId="2" type="noConversion"/>
  </si>
  <si>
    <t>07</t>
    <phoneticPr fontId="2" type="noConversion"/>
  </si>
  <si>
    <t>08</t>
    <phoneticPr fontId="2" type="noConversion"/>
  </si>
  <si>
    <t>법인전입금</t>
    <phoneticPr fontId="2" type="noConversion"/>
  </si>
  <si>
    <t>09</t>
    <phoneticPr fontId="2" type="noConversion"/>
  </si>
  <si>
    <t>기타잡수입</t>
    <phoneticPr fontId="2" type="noConversion"/>
  </si>
  <si>
    <t>과년도지출</t>
    <phoneticPr fontId="2" type="noConversion"/>
  </si>
  <si>
    <t>◆ 세출</t>
    <phoneticPr fontId="2" type="noConversion"/>
  </si>
  <si>
    <t>기타후생경비</t>
    <phoneticPr fontId="2" type="noConversion"/>
  </si>
  <si>
    <t>02</t>
    <phoneticPr fontId="2" type="noConversion"/>
  </si>
  <si>
    <t>시설비</t>
    <phoneticPr fontId="2" type="noConversion"/>
  </si>
  <si>
    <t>03</t>
    <phoneticPr fontId="2" type="noConversion"/>
  </si>
  <si>
    <t>주야간보호사업비</t>
    <phoneticPr fontId="2" type="noConversion"/>
  </si>
  <si>
    <t>=</t>
    <phoneticPr fontId="2" type="noConversion"/>
  </si>
  <si>
    <t>과년도지출</t>
    <phoneticPr fontId="3" type="noConversion"/>
  </si>
  <si>
    <t>명</t>
    <phoneticPr fontId="2" type="noConversion"/>
  </si>
  <si>
    <t>예산액</t>
    <phoneticPr fontId="2" type="noConversion"/>
  </si>
  <si>
    <t>산출근거</t>
    <phoneticPr fontId="2" type="noConversion"/>
  </si>
  <si>
    <t>×</t>
    <phoneticPr fontId="2" type="noConversion"/>
  </si>
  <si>
    <t>개월</t>
    <phoneticPr fontId="2" type="noConversion"/>
  </si>
  <si>
    <t xml:space="preserve"> - 과     장 </t>
    <phoneticPr fontId="2" type="noConversion"/>
  </si>
  <si>
    <t>입소자
 부담금수입</t>
    <phoneticPr fontId="2" type="noConversion"/>
  </si>
  <si>
    <t>본인부담비용수입</t>
    <phoneticPr fontId="2" type="noConversion"/>
  </si>
  <si>
    <t>식대비용수입</t>
    <phoneticPr fontId="2" type="noConversion"/>
  </si>
  <si>
    <t>비지정후원금</t>
    <phoneticPr fontId="2" type="noConversion"/>
  </si>
  <si>
    <t>법인전입금</t>
    <phoneticPr fontId="3" type="noConversion"/>
  </si>
  <si>
    <t>기타잡수입</t>
    <phoneticPr fontId="3" type="noConversion"/>
  </si>
  <si>
    <t>09</t>
    <phoneticPr fontId="3" type="noConversion"/>
  </si>
  <si>
    <t>퇴직금 및
 퇴직적립금</t>
    <phoneticPr fontId="2" type="noConversion"/>
  </si>
  <si>
    <t>제수당</t>
    <phoneticPr fontId="2" type="noConversion"/>
  </si>
  <si>
    <t>요양급여
수입</t>
    <phoneticPr fontId="2" type="noConversion"/>
  </si>
  <si>
    <t>- 명절선물 10,000원 x 30명 x 2회 = 600,000원
- 생활용품(칫솔 등) 100,000원 x 12개월 = 1,200,000원</t>
    <phoneticPr fontId="2" type="noConversion"/>
  </si>
  <si>
    <t>- 어르신 간식 월 250,000원 x 12개월 = 3,000,000원</t>
    <phoneticPr fontId="2" type="noConversion"/>
  </si>
  <si>
    <t>- 센터장 직책보조비
  100,000원 * 12개월 = 1,200,000원</t>
    <phoneticPr fontId="2" type="noConversion"/>
  </si>
  <si>
    <t>- 상하수도 요금 : 250,000원 x 6개월(격월) = 1,500,000원
- 전기요금 : 600,000원 x 12개월 = 7,200,000원
- 전화요금 : 100,000원 x 12개월 = 1,200,000원
- 정화조 : 300,000원 x 1회 = 300,000원</t>
    <phoneticPr fontId="2" type="noConversion"/>
  </si>
  <si>
    <t>- 월 20,000원 x 12개월 = 240,000원</t>
    <phoneticPr fontId="2" type="noConversion"/>
  </si>
  <si>
    <t>- 가스비 월 1,100,000원 x 12개월 = 13,200,000원</t>
    <phoneticPr fontId="2" type="noConversion"/>
  </si>
  <si>
    <t>2016년 안심노인종합복지센터 노인요양시설 예산서</t>
    <phoneticPr fontId="3" type="noConversion"/>
  </si>
  <si>
    <t>경상보조금
수입</t>
    <phoneticPr fontId="3" type="noConversion"/>
  </si>
  <si>
    <t>경상보조금
수입</t>
    <phoneticPr fontId="2" type="noConversion"/>
  </si>
  <si>
    <t>법인전입금
(후원금)</t>
    <phoneticPr fontId="3" type="noConversion"/>
  </si>
  <si>
    <t>전년도이월금
(후원금)</t>
    <phoneticPr fontId="2" type="noConversion"/>
  </si>
  <si>
    <t>2016년 안심노인종합복지센터 노인요양시설 예산서</t>
    <phoneticPr fontId="2" type="noConversion"/>
  </si>
  <si>
    <t>2016년 안심노인종합복지센터 재가노인복지시설 예산서</t>
    <phoneticPr fontId="2" type="noConversion"/>
  </si>
  <si>
    <t>수용비 및
수수료</t>
    <phoneticPr fontId="2" type="noConversion"/>
  </si>
  <si>
    <t>시설장비
유지비</t>
    <phoneticPr fontId="2" type="noConversion"/>
  </si>
  <si>
    <t>교육재활
사업비</t>
    <phoneticPr fontId="2" type="noConversion"/>
  </si>
  <si>
    <t>사회심리
재활사업비</t>
    <phoneticPr fontId="3" type="noConversion"/>
  </si>
  <si>
    <t>적립금</t>
    <phoneticPr fontId="2" type="noConversion"/>
  </si>
  <si>
    <t>준비금</t>
    <phoneticPr fontId="2" type="noConversion"/>
  </si>
  <si>
    <t>운영충당
적립금</t>
    <phoneticPr fontId="2" type="noConversion"/>
  </si>
  <si>
    <t>환경개선
준비금</t>
    <phoneticPr fontId="2" type="noConversion"/>
  </si>
  <si>
    <t>시설환경
개선준비금</t>
    <phoneticPr fontId="2" type="noConversion"/>
  </si>
  <si>
    <t>09</t>
    <phoneticPr fontId="2" type="noConversion"/>
  </si>
  <si>
    <t xml:space="preserve"> 180,000원 x  12개월 x 8명 = 17,280,000원</t>
    <phoneticPr fontId="2" type="noConversion"/>
  </si>
  <si>
    <t xml:space="preserve"> 주부식비 등  244,860원 x 12개월 x 2명 = 5,876,640원
 월동대책비 34,280원 x 2명 = 68,560원
 특별위로금 34,830원 x 2회 x 2명 = 139,320원
 요양시설직원처우개선비 30,000원 x 12개월 x 8명 = 2,880,000원</t>
    <phoneticPr fontId="2" type="noConversion"/>
  </si>
  <si>
    <t>- 실습비  100,000원 x 30명 = 3,000,000원
- 직원 급식비
 1인 월 30,000원 x 7명 x  12개월 = 2,520,000원</t>
    <phoneticPr fontId="2" type="noConversion"/>
  </si>
  <si>
    <t xml:space="preserve"> 경감 : 일 37,070 x 7.5% x 1명 x 월 20일 x 12개월 = 667,260원 
 일반 : 일 37,070 x 15% x 22명 x 월 20일 x 12개월= 29,359,440원
 등급외 : 월 300,000 x 2명 x 12개월 = 7,200,000원</t>
    <phoneticPr fontId="2" type="noConversion"/>
  </si>
  <si>
    <t>- 28명기준 (등급자 26명, 등급외 2명)
 등급외 월 50,000 x 2명 x 12개월=1,200,000원
 등급자 1식 2,000 x 월20일 x 26명 x 12개월=12,480,000원</t>
    <phoneticPr fontId="2" type="noConversion"/>
  </si>
  <si>
    <t>- 주야간 보호 26명 기준 (기초수급자 3명, 경감 1명, 일반22명)
 기초수급자 : 37,070원 x 100% x 월 20일 x 12개월 x 3명= 26,690,400원
 경감 : 37,070원 x 92.5% x 월 20일 x 12개월 x 1명 = 8,229,540원
 일반 : 37,070원 x 85% x 월 20일 x 12개월 x 22명 = 166,370,160원</t>
    <phoneticPr fontId="2" type="noConversion"/>
  </si>
  <si>
    <t>- 직원급식비
  1인 월 30,000원 x 7명 x 12개월 = 2,520,000원</t>
    <phoneticPr fontId="2" type="noConversion"/>
  </si>
  <si>
    <t xml:space="preserve">- 요양시설직원 처우개선비(센터장, 김미자팀장포함)
   월 30,000원 x 8명 x 12개월 = 2,880,000원 </t>
    <phoneticPr fontId="2" type="noConversion"/>
  </si>
  <si>
    <t>- 사무국장외 6명
  (기본급 10,890,000원 + 급식비 210,000원) x 12개월 = 133,200,000원</t>
    <phoneticPr fontId="2" type="noConversion"/>
  </si>
  <si>
    <t>- 사무국장외 6명         
 907,480원 x 12월 = 10,889,760원</t>
    <phoneticPr fontId="2" type="noConversion"/>
  </si>
  <si>
    <t>- 국민연금  473,700원 x 12개월 = 5,684,400원
- 건강보험 323,150원 x 12개월 = 3,877,800원
- 장기요양보험  21,150원 x 12개월 = 253,800원
- 고용보헙  83,670원 x 12개월 = 1,004,040원
- 산재보험  83,850원 x 12개월 = 1,006,200원</t>
    <phoneticPr fontId="2" type="noConversion"/>
  </si>
  <si>
    <t>- 홈페이지 250,000원 x 2회 = 500,000원
- 광진소방 80,000원 x 12개월 = 960,000원</t>
    <phoneticPr fontId="2" type="noConversion"/>
  </si>
  <si>
    <t>- 쌀(주식) 50,000원 x 5포대 x 12개월  = 3,000,000원
- 참기름 32,000원 x 12개월 = 384,000원
- 부식비 100,000원 x 10명 x 12개월  = 12,000,000원</t>
    <phoneticPr fontId="2" type="noConversion"/>
  </si>
  <si>
    <t>- 기초 수급자 300,000원 x 2명 = 600,000원</t>
    <phoneticPr fontId="2" type="noConversion"/>
  </si>
  <si>
    <t>- 센터장외 6명
  (기본급 11,390,000원 + 급식비 210,000원) x 12개월 = 139,200,000원</t>
    <phoneticPr fontId="2" type="noConversion"/>
  </si>
  <si>
    <t>- 센터장장 외 6명         
 949,140원 x 12개월 = 11,389,680원</t>
    <phoneticPr fontId="2" type="noConversion"/>
  </si>
  <si>
    <t>- 국민연금  435,450원 x 12개월 = 5,225,400원
- 건강보험 341,250원 x 12개월 = 4,095,000원
- 장기요양보험  21,360원 x 12개월 = 256,320원
- 고용보헙  101,140원 x 12개월 = 1,213,680원
- 산재보험  87,690원 x 12개월 = 1,052,280원</t>
    <phoneticPr fontId="2" type="noConversion"/>
  </si>
  <si>
    <t>- 비품 구입 500,000원 x 12개월 = 6,000,000원</t>
    <phoneticPr fontId="2" type="noConversion"/>
  </si>
  <si>
    <t xml:space="preserve">- 생활용품 (기저귀, 티슈등) 월 500,000원 x 12개월 = 6,000,000원
- 명절선물 10,000원 x 10명 x 2회 = 200,000원 </t>
    <phoneticPr fontId="2" type="noConversion"/>
  </si>
  <si>
    <t>- 입소보호 10명(기초수급자: 2명, 2등급: 3명, 3등급: 5명)    
   2등급 경감 1명
 2등급 312,240원 x 12개월 x 2명 = 7,493,760원
 2등급경감 156,120원 x 12개월  x 1명 = 1,873,440원
 3등급 287,940원 x 12개월 x 5명 = 17,276,400원</t>
    <phoneticPr fontId="2" type="noConversion"/>
  </si>
  <si>
    <t>- 기초 수급자 : 2등급 2명(총 2명)
 2등급 : 1,561,200원 x 12개월 x 2명 = 37,468,800원
- 일반 : 2등급 3명, 3등급 5명(총 8명) / 2등급 경감대상자 1명
 2등급 : 1,248,960원 x 12개월 x 2명 = 29,975,040원
 2등급경감 : 1,405,080원 x 12개월 x 1명 = 16,860,960원
 3등급 : 1,151,760원 x 12개월 x 5명 = 69,105,600원</t>
    <phoneticPr fontId="2" type="noConversion"/>
  </si>
  <si>
    <t>- 유관처 축의금 100,000원
- 유관처 부의금 100,000원
- 입소추진경비 100,000원</t>
    <phoneticPr fontId="2" type="noConversion"/>
  </si>
  <si>
    <t>- 출장비 외 50,000원 x 2회 = 100,000원</t>
    <phoneticPr fontId="2" type="noConversion"/>
  </si>
  <si>
    <t>- 영업배상책임보험 자기부담금 500,000원 x 1회 = 500,000원</t>
    <phoneticPr fontId="2" type="noConversion"/>
  </si>
  <si>
    <t>- 사무용품비 외 각종 수수료 (동양매직 정수기, TV수신료, 방역소독비 등)
 월 150,000원 x 12개월 = 1,800,000원</t>
    <phoneticPr fontId="2" type="noConversion"/>
  </si>
  <si>
    <t>- 운영위원회 100,000원 x 4분기 = 400,000원
- 직원업무회의 10,000원 x 12개월 = 120,000원
- 사회복지실습평가회의 40,000원 x 12개월 = 480,000원</t>
    <phoneticPr fontId="2" type="noConversion"/>
  </si>
  <si>
    <t>- 시설물 환경개선 부담금 100,000원 x 2회 = 200,000원
- 시설 배상책임보험료 1,000,000원   
- 보증보험료 : 2015년 보험기간 2년으로 가입 0원</t>
    <phoneticPr fontId="2" type="noConversion"/>
  </si>
  <si>
    <t>- 어르신 간식 월 100,000원 x 12개월 = 1,200,000원</t>
    <phoneticPr fontId="2" type="noConversion"/>
  </si>
  <si>
    <t>- 프로그램 30,000원 x 12개월 = 360,000원
- 나들이 100,000원 x 2회 = 200,000원</t>
    <phoneticPr fontId="2" type="noConversion"/>
  </si>
  <si>
    <t>- 에너지차금 할부원금 및 이자 1,800,000원 x 2회 = 3,600,000원
- 안심요양시설전입금 상환 1,000,000원 x 6회(격월) = 6,000,000원</t>
    <phoneticPr fontId="2" type="noConversion"/>
  </si>
  <si>
    <t>- 주야간보호3등급 28명기준
 기초수급자 3명, 경감 1명, 일반 22명, 등급외 2명</t>
    <phoneticPr fontId="2" type="noConversion"/>
  </si>
  <si>
    <t>- 직원교육비  50,000원 x 7명 = 350,000원
- 회식비 140,000원 x 6회 = 840,000원
- 단체상해공제가입 10,000원 x 7명 = 70,000원
- 생일상품권 50,000원 x 7명 = 350,000원
- 간식비 20,000원 x 12개월 = 240,000원 
- 외(야)근 식대비 50,000원 x 12개월 = 600,000원 
- 직원포상 300,000원 x 2회 = 600,000원
- 명절선물 40,000원 x 2회 x 7명 = 560,000원
- 명절귀성여비 1,750,000원 x 2회 = 3,500,000원
- 여름휴가비 1,400,00원 x 1회 = 1,400,000원</t>
    <phoneticPr fontId="2" type="noConversion"/>
  </si>
  <si>
    <t>- 유관처 축의금 200,000원
- 유관처 부의금 200,000원
- 입소추진경비 600,000원
- 기관홍보비 500,000원 x 2회 = 1,000,000원</t>
    <phoneticPr fontId="2" type="noConversion"/>
  </si>
  <si>
    <t>- 출장비 외 50,000원 x 4회 = 200,000원</t>
    <phoneticPr fontId="2" type="noConversion"/>
  </si>
  <si>
    <t>- 사무용품비 외 각종 수수료(동양매직정수기, 회계사무소수수료등)
 월 500,000원 x 12개월 = 6,000,000원</t>
    <phoneticPr fontId="2" type="noConversion"/>
  </si>
  <si>
    <t>- 차량보험료(스타렉스 2대) 2,700,000원
- 차량보험료(스파크) 700,000원
- 화재보험 가입 월 80,000원 x 12개월 = 960,000원
- 주야간보호 배상책임보험료 2,000,000원
- 자동차 환경개선비 50,000원 x 2회 = 100,000원
- 자동차세(3대) 200,000원 / 보증보험료 : 2015년 가입시 보험기간 2년으로 가입
- 균등분주민세 70,000원 / 소방안전협회비 48,000원</t>
    <phoneticPr fontId="2" type="noConversion"/>
  </si>
  <si>
    <t>- 유류비 800,000원 x 12개월 = 9,600,000원 (스타렉스 2대, 스파크 1대)
- 정비 및 수리비 2,000,000원</t>
    <phoneticPr fontId="2" type="noConversion"/>
  </si>
  <si>
    <t>- 직원상용피복비 200,000원 x 7명 = 1,400,000원</t>
    <phoneticPr fontId="2" type="noConversion"/>
  </si>
  <si>
    <t>- 복사기(신도) 126,500원 x 12개월 = 1,518,000원
- 엘리베이터 88,000원 x 12개월 = 1,056,000원
- 전기안전점검 200,000원 x 1회 = 200,000원
- 도색 1,000,000원
- 기타수리 1,000,000원(엘리베이터, 냉난방기, 지하펌프 등)</t>
    <phoneticPr fontId="2" type="noConversion"/>
  </si>
  <si>
    <t>- 주부식비 월 1,100,000원 x 12개월 = 13,200,000원</t>
    <phoneticPr fontId="2" type="noConversion"/>
  </si>
  <si>
    <t>- 월 30,000원 x 12개월 = 360,000원</t>
    <phoneticPr fontId="2" type="noConversion"/>
  </si>
  <si>
    <t>- 프로그램 물품 월 100,000원 x 12개월 = 1,200,000원
- 생신잔치 월 150,000원 x 12개월 = 1,800,000원
- 나들이 200,000원 x 2회 = 400,000원</t>
    <phoneticPr fontId="2" type="noConversion"/>
  </si>
  <si>
    <t>- 영업배상책임보험 자기부담금 500,000원 x 2회 = 1,000,000원</t>
    <phoneticPr fontId="2" type="noConversion"/>
  </si>
  <si>
    <t>- 에너지차금 할부원금 및 이자 1,800,000원 x 2회 = 3,600,000원
- 안심요양시설전입금 상환 2,500,000원 x 6회(격월) = 15,000,000원</t>
    <phoneticPr fontId="2" type="noConversion"/>
  </si>
  <si>
    <t>- 단체상해공제가입 10,000원 x 7명 = 70,000원
- 생일상품권 50,000원  x  7명 = 350,000원 
- 명절선물 40,000원 x 2회 x 7명 = 560,000원
- 명절귀성여비 1,750,000원 x 2회 = 3,500,000원
- 여름휴가비 1,400,00원 x 1회 = 1,400,000원</t>
    <phoneticPr fontId="2" type="noConversion"/>
  </si>
  <si>
    <t>- 운영위원회 150,000원 x 4분기 = 600,000원
- 직원업무회의 40,000원 x 12개월 = 480,000원</t>
    <phoneticPr fontId="2" type="noConversion"/>
  </si>
  <si>
    <t>- 우편요금, E/V비상통화장치요금, 종량제봉투, 음식물 수거칩 등
 월 40,000원 x 12개월 = 480,000원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</si>
</sst>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);[Red]\(#,##0\)"/>
  </numFmts>
  <fonts count="17">
    <font>
      <sz val="11"/>
      <color theme="1"/>
      <name val="맑은 고딕"/>
      <family val="3"/>
      <charset val="129"/>
      <scheme val="minor"/>
    </font>
    <font>
      <sz val="18"/>
      <color indexed="8"/>
      <name val="휴먼엑스포"/>
      <family val="1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2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sz val="8"/>
      <color indexed="8"/>
      <name val="맑은 고딕"/>
      <family val="3"/>
      <charset val="129"/>
    </font>
    <font>
      <sz val="8"/>
      <color indexed="8"/>
      <name val="굴림"/>
      <family val="3"/>
      <charset val="129"/>
    </font>
    <font>
      <sz val="7"/>
      <color indexed="8"/>
      <name val="굴림"/>
      <family val="3"/>
      <charset val="129"/>
    </font>
    <font>
      <b/>
      <sz val="18"/>
      <color indexed="8"/>
      <name val="휴먼엑스포"/>
      <family val="1"/>
      <charset val="129"/>
    </font>
    <font>
      <sz val="11"/>
      <color indexed="8"/>
      <name val="맑은 고딕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Arial Narrow"/>
      <family val="2"/>
    </font>
    <font>
      <sz val="10"/>
      <color theme="1"/>
      <name val="맑은 고딕"/>
      <family val="3"/>
      <charset val="129"/>
      <scheme val="minor"/>
    </font>
    <font>
      <b/>
      <sz val="12"/>
      <color indexed="8"/>
      <name val="굴림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8"/>
      </right>
      <top style="double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46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/>
    </xf>
    <xf numFmtId="41" fontId="5" fillId="0" borderId="0" xfId="2" applyFont="1">
      <alignment vertical="center"/>
    </xf>
    <xf numFmtId="0" fontId="7" fillId="0" borderId="0" xfId="3">
      <alignment vertical="center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41" fontId="9" fillId="0" borderId="0" xfId="2" applyFont="1">
      <alignment vertical="center"/>
    </xf>
    <xf numFmtId="41" fontId="4" fillId="0" borderId="0" xfId="2" applyFont="1">
      <alignment vertical="center"/>
    </xf>
    <xf numFmtId="176" fontId="9" fillId="0" borderId="0" xfId="0" quotePrefix="1" applyNumberFormat="1" applyFont="1" applyBorder="1" applyAlignment="1">
      <alignment horizontal="left" vertical="center" wrapText="1"/>
    </xf>
    <xf numFmtId="176" fontId="9" fillId="0" borderId="7" xfId="0" quotePrefix="1" applyNumberFormat="1" applyFont="1" applyBorder="1" applyAlignment="1">
      <alignment horizontal="left" vertical="center" wrapText="1"/>
    </xf>
    <xf numFmtId="176" fontId="9" fillId="0" borderId="8" xfId="0" quotePrefix="1" applyNumberFormat="1" applyFont="1" applyBorder="1" applyAlignment="1">
      <alignment horizontal="left" vertical="center" wrapText="1"/>
    </xf>
    <xf numFmtId="176" fontId="9" fillId="0" borderId="0" xfId="0" applyNumberFormat="1" applyFont="1" applyBorder="1" applyAlignment="1">
      <alignment vertical="center" wrapText="1"/>
    </xf>
    <xf numFmtId="176" fontId="9" fillId="0" borderId="7" xfId="0" applyNumberFormat="1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41" fontId="4" fillId="0" borderId="0" xfId="2" applyFont="1" applyAlignment="1">
      <alignment horizontal="right" vertical="center"/>
    </xf>
    <xf numFmtId="41" fontId="9" fillId="0" borderId="0" xfId="2" applyFont="1" applyAlignment="1">
      <alignment horizontal="center" vertical="center"/>
    </xf>
    <xf numFmtId="41" fontId="9" fillId="0" borderId="0" xfId="2" applyFont="1" applyAlignment="1">
      <alignment horizontal="left" vertical="center"/>
    </xf>
    <xf numFmtId="41" fontId="9" fillId="0" borderId="0" xfId="2" applyFont="1" applyAlignment="1">
      <alignment horizontal="right" vertical="center"/>
    </xf>
    <xf numFmtId="176" fontId="9" fillId="0" borderId="10" xfId="0" applyNumberFormat="1" applyFont="1" applyBorder="1" applyAlignment="1">
      <alignment horizontal="left" vertical="center" wrapText="1"/>
    </xf>
    <xf numFmtId="176" fontId="9" fillId="0" borderId="10" xfId="0" applyNumberFormat="1" applyFont="1" applyBorder="1" applyAlignment="1">
      <alignment vertical="center" wrapText="1"/>
    </xf>
    <xf numFmtId="176" fontId="9" fillId="0" borderId="10" xfId="0" quotePrefix="1" applyNumberFormat="1" applyFont="1" applyBorder="1" applyAlignment="1">
      <alignment horizontal="left" vertical="center" wrapText="1"/>
    </xf>
    <xf numFmtId="176" fontId="9" fillId="0" borderId="8" xfId="0" applyNumberFormat="1" applyFont="1" applyBorder="1" applyAlignment="1">
      <alignment vertical="center" wrapText="1"/>
    </xf>
    <xf numFmtId="176" fontId="9" fillId="0" borderId="12" xfId="0" applyNumberFormat="1" applyFont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176" fontId="9" fillId="0" borderId="16" xfId="0" applyNumberFormat="1" applyFont="1" applyBorder="1" applyAlignment="1">
      <alignment vertical="center" wrapText="1"/>
    </xf>
    <xf numFmtId="176" fontId="9" fillId="0" borderId="17" xfId="0" applyNumberFormat="1" applyFont="1" applyBorder="1" applyAlignment="1">
      <alignment vertical="center" wrapText="1"/>
    </xf>
    <xf numFmtId="41" fontId="7" fillId="0" borderId="0" xfId="2" applyFont="1" applyAlignment="1">
      <alignment horizontal="center" vertical="center"/>
    </xf>
    <xf numFmtId="0" fontId="8" fillId="0" borderId="0" xfId="3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  <xf numFmtId="176" fontId="9" fillId="0" borderId="20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left" vertical="center" wrapText="1"/>
    </xf>
    <xf numFmtId="176" fontId="9" fillId="0" borderId="21" xfId="0" applyNumberFormat="1" applyFont="1" applyBorder="1" applyAlignment="1">
      <alignment horizontal="center" vertical="center" wrapText="1"/>
    </xf>
    <xf numFmtId="176" fontId="9" fillId="0" borderId="22" xfId="0" applyNumberFormat="1" applyFont="1" applyBorder="1" applyAlignment="1">
      <alignment horizontal="left" vertical="center" wrapText="1"/>
    </xf>
    <xf numFmtId="176" fontId="9" fillId="0" borderId="0" xfId="0" applyNumberFormat="1" applyFont="1" applyBorder="1" applyAlignment="1">
      <alignment horizontal="left" vertical="center" wrapText="1"/>
    </xf>
    <xf numFmtId="176" fontId="9" fillId="0" borderId="7" xfId="0" applyNumberFormat="1" applyFont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 wrapText="1"/>
    </xf>
    <xf numFmtId="176" fontId="9" fillId="0" borderId="12" xfId="0" applyNumberFormat="1" applyFont="1" applyBorder="1" applyAlignment="1">
      <alignment horizontal="right" vertical="center" wrapText="1"/>
    </xf>
    <xf numFmtId="176" fontId="9" fillId="0" borderId="0" xfId="0" applyNumberFormat="1" applyFont="1" applyBorder="1" applyAlignment="1">
      <alignment horizontal="right" vertical="center" wrapText="1"/>
    </xf>
    <xf numFmtId="176" fontId="9" fillId="0" borderId="25" xfId="0" applyNumberFormat="1" applyFont="1" applyBorder="1" applyAlignment="1">
      <alignment horizontal="right" vertical="center" wrapText="1"/>
    </xf>
    <xf numFmtId="176" fontId="9" fillId="0" borderId="21" xfId="0" applyNumberFormat="1" applyFont="1" applyBorder="1" applyAlignment="1">
      <alignment horizontal="left" vertical="center" wrapText="1"/>
    </xf>
    <xf numFmtId="176" fontId="9" fillId="0" borderId="26" xfId="0" applyNumberFormat="1" applyFont="1" applyBorder="1" applyAlignment="1">
      <alignment horizontal="right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176" fontId="9" fillId="0" borderId="25" xfId="0" applyNumberFormat="1" applyFont="1" applyBorder="1" applyAlignment="1">
      <alignment vertical="center" wrapText="1"/>
    </xf>
    <xf numFmtId="176" fontId="9" fillId="0" borderId="8" xfId="0" quotePrefix="1" applyNumberFormat="1" applyFont="1" applyBorder="1" applyAlignment="1">
      <alignment vertical="center" wrapText="1"/>
    </xf>
    <xf numFmtId="176" fontId="9" fillId="0" borderId="0" xfId="0" quotePrefix="1" applyNumberFormat="1" applyFont="1" applyBorder="1" applyAlignment="1">
      <alignment vertical="center" wrapText="1"/>
    </xf>
    <xf numFmtId="176" fontId="9" fillId="0" borderId="25" xfId="0" quotePrefix="1" applyNumberFormat="1" applyFont="1" applyBorder="1" applyAlignment="1">
      <alignment vertical="center" wrapText="1"/>
    </xf>
    <xf numFmtId="176" fontId="9" fillId="3" borderId="20" xfId="0" applyNumberFormat="1" applyFont="1" applyFill="1" applyBorder="1" applyAlignment="1">
      <alignment horizontal="center" vertical="center" wrapText="1"/>
    </xf>
    <xf numFmtId="176" fontId="9" fillId="3" borderId="8" xfId="0" applyNumberFormat="1" applyFont="1" applyFill="1" applyBorder="1" applyAlignment="1">
      <alignment horizontal="left" vertical="center" wrapText="1"/>
    </xf>
    <xf numFmtId="176" fontId="9" fillId="3" borderId="8" xfId="0" quotePrefix="1" applyNumberFormat="1" applyFont="1" applyFill="1" applyBorder="1" applyAlignment="1">
      <alignment horizontal="left" vertical="center" wrapText="1"/>
    </xf>
    <xf numFmtId="176" fontId="9" fillId="3" borderId="12" xfId="0" applyNumberFormat="1" applyFont="1" applyFill="1" applyBorder="1" applyAlignment="1">
      <alignment horizontal="right" vertical="center" wrapText="1"/>
    </xf>
    <xf numFmtId="176" fontId="9" fillId="3" borderId="21" xfId="0" applyNumberFormat="1" applyFont="1" applyFill="1" applyBorder="1" applyAlignment="1">
      <alignment horizontal="center" vertical="center"/>
    </xf>
    <xf numFmtId="176" fontId="9" fillId="3" borderId="7" xfId="0" applyNumberFormat="1" applyFont="1" applyFill="1" applyBorder="1" applyAlignment="1">
      <alignment horizontal="center" vertical="center"/>
    </xf>
    <xf numFmtId="176" fontId="9" fillId="3" borderId="26" xfId="0" applyNumberFormat="1" applyFont="1" applyFill="1" applyBorder="1" applyAlignment="1">
      <alignment horizontal="center" vertical="center"/>
    </xf>
    <xf numFmtId="41" fontId="14" fillId="3" borderId="2" xfId="2" applyFont="1" applyFill="1" applyBorder="1" applyAlignment="1">
      <alignment horizontal="right" vertical="center" wrapText="1"/>
    </xf>
    <xf numFmtId="41" fontId="14" fillId="0" borderId="2" xfId="2" applyFont="1" applyBorder="1" applyAlignment="1">
      <alignment horizontal="right" vertical="center" wrapText="1"/>
    </xf>
    <xf numFmtId="41" fontId="14" fillId="3" borderId="23" xfId="2" applyFont="1" applyFill="1" applyBorder="1" applyAlignment="1">
      <alignment horizontal="right" vertical="center" wrapText="1"/>
    </xf>
    <xf numFmtId="41" fontId="14" fillId="3" borderId="1" xfId="2" applyFont="1" applyFill="1" applyBorder="1" applyAlignment="1">
      <alignment horizontal="right" vertical="center"/>
    </xf>
    <xf numFmtId="41" fontId="14" fillId="0" borderId="2" xfId="2" applyFont="1" applyBorder="1" applyAlignment="1">
      <alignment horizontal="right" vertical="center"/>
    </xf>
    <xf numFmtId="41" fontId="14" fillId="0" borderId="18" xfId="2" applyFont="1" applyBorder="1" applyAlignment="1">
      <alignment horizontal="center" vertical="center" wrapText="1"/>
    </xf>
    <xf numFmtId="3" fontId="14" fillId="6" borderId="35" xfId="0" applyNumberFormat="1" applyFont="1" applyFill="1" applyBorder="1" applyAlignment="1">
      <alignment horizontal="right" vertical="center" wrapText="1"/>
    </xf>
    <xf numFmtId="176" fontId="9" fillId="6" borderId="39" xfId="0" applyNumberFormat="1" applyFont="1" applyFill="1" applyBorder="1" applyAlignment="1">
      <alignment horizontal="center" vertical="center" wrapText="1"/>
    </xf>
    <xf numFmtId="176" fontId="9" fillId="6" borderId="37" xfId="0" applyNumberFormat="1" applyFont="1" applyFill="1" applyBorder="1" applyAlignment="1">
      <alignment horizontal="left" vertical="center" wrapText="1"/>
    </xf>
    <xf numFmtId="176" fontId="9" fillId="6" borderId="38" xfId="0" applyNumberFormat="1" applyFont="1" applyFill="1" applyBorder="1" applyAlignment="1">
      <alignment horizontal="right" vertical="center" wrapText="1"/>
    </xf>
    <xf numFmtId="176" fontId="14" fillId="0" borderId="11" xfId="0" applyNumberFormat="1" applyFont="1" applyBorder="1" applyAlignment="1">
      <alignment horizontal="right" vertical="center"/>
    </xf>
    <xf numFmtId="176" fontId="14" fillId="0" borderId="23" xfId="0" applyNumberFormat="1" applyFont="1" applyBorder="1" applyAlignment="1">
      <alignment horizontal="right" vertical="center"/>
    </xf>
    <xf numFmtId="176" fontId="14" fillId="0" borderId="1" xfId="0" applyNumberFormat="1" applyFont="1" applyBorder="1" applyAlignment="1">
      <alignment horizontal="right" vertical="center"/>
    </xf>
    <xf numFmtId="176" fontId="14" fillId="2" borderId="2" xfId="0" applyNumberFormat="1" applyFont="1" applyFill="1" applyBorder="1" applyAlignment="1">
      <alignment horizontal="right" vertical="center"/>
    </xf>
    <xf numFmtId="176" fontId="14" fillId="0" borderId="2" xfId="0" applyNumberFormat="1" applyFont="1" applyBorder="1" applyAlignment="1">
      <alignment horizontal="right" vertical="center"/>
    </xf>
    <xf numFmtId="176" fontId="14" fillId="0" borderId="15" xfId="0" applyNumberFormat="1" applyFont="1" applyBorder="1" applyAlignment="1">
      <alignment horizontal="right" vertical="center" wrapText="1"/>
    </xf>
    <xf numFmtId="176" fontId="14" fillId="0" borderId="3" xfId="0" applyNumberFormat="1" applyFont="1" applyBorder="1" applyAlignment="1">
      <alignment horizontal="right" vertical="center" wrapText="1"/>
    </xf>
    <xf numFmtId="176" fontId="14" fillId="0" borderId="11" xfId="0" applyNumberFormat="1" applyFont="1" applyBorder="1" applyAlignment="1">
      <alignment horizontal="right" vertical="center" wrapText="1"/>
    </xf>
    <xf numFmtId="176" fontId="14" fillId="0" borderId="2" xfId="0" applyNumberFormat="1" applyFont="1" applyBorder="1" applyAlignment="1">
      <alignment horizontal="right" vertical="center" wrapText="1"/>
    </xf>
    <xf numFmtId="176" fontId="14" fillId="0" borderId="9" xfId="0" applyNumberFormat="1" applyFont="1" applyBorder="1" applyAlignment="1">
      <alignment horizontal="right" vertical="center" wrapText="1"/>
    </xf>
    <xf numFmtId="176" fontId="14" fillId="7" borderId="13" xfId="0" applyNumberFormat="1" applyFont="1" applyFill="1" applyBorder="1" applyAlignment="1">
      <alignment horizontal="right" vertical="center"/>
    </xf>
    <xf numFmtId="176" fontId="9" fillId="7" borderId="8" xfId="0" applyNumberFormat="1" applyFont="1" applyFill="1" applyBorder="1" applyAlignment="1">
      <alignment vertical="center" wrapText="1"/>
    </xf>
    <xf numFmtId="176" fontId="9" fillId="7" borderId="8" xfId="0" quotePrefix="1" applyNumberFormat="1" applyFont="1" applyFill="1" applyBorder="1" applyAlignment="1">
      <alignment vertical="center" wrapText="1"/>
    </xf>
    <xf numFmtId="176" fontId="9" fillId="7" borderId="12" xfId="0" applyNumberFormat="1" applyFont="1" applyFill="1" applyBorder="1" applyAlignment="1">
      <alignment vertical="center" wrapText="1"/>
    </xf>
    <xf numFmtId="176" fontId="14" fillId="7" borderId="14" xfId="0" applyNumberFormat="1" applyFont="1" applyFill="1" applyBorder="1" applyAlignment="1">
      <alignment horizontal="right" vertical="center"/>
    </xf>
    <xf numFmtId="176" fontId="14" fillId="7" borderId="2" xfId="0" applyNumberFormat="1" applyFont="1" applyFill="1" applyBorder="1" applyAlignment="1">
      <alignment horizontal="right" vertical="center"/>
    </xf>
    <xf numFmtId="176" fontId="9" fillId="7" borderId="8" xfId="0" applyNumberFormat="1" applyFont="1" applyFill="1" applyBorder="1" applyAlignment="1">
      <alignment horizontal="left" vertical="center" wrapText="1"/>
    </xf>
    <xf numFmtId="176" fontId="9" fillId="7" borderId="8" xfId="0" quotePrefix="1" applyNumberFormat="1" applyFont="1" applyFill="1" applyBorder="1" applyAlignment="1">
      <alignment horizontal="left" vertical="center" wrapText="1"/>
    </xf>
    <xf numFmtId="176" fontId="9" fillId="7" borderId="12" xfId="0" applyNumberFormat="1" applyFont="1" applyFill="1" applyBorder="1" applyAlignment="1">
      <alignment horizontal="right" vertical="center" wrapText="1"/>
    </xf>
    <xf numFmtId="176" fontId="9" fillId="7" borderId="8" xfId="0" quotePrefix="1" applyNumberFormat="1" applyFont="1" applyFill="1" applyBorder="1" applyAlignment="1">
      <alignment horizontal="right" vertical="center" wrapText="1"/>
    </xf>
    <xf numFmtId="176" fontId="14" fillId="3" borderId="34" xfId="0" applyNumberFormat="1" applyFont="1" applyFill="1" applyBorder="1" applyAlignment="1">
      <alignment horizontal="right" vertical="center"/>
    </xf>
    <xf numFmtId="176" fontId="14" fillId="3" borderId="1" xfId="0" applyNumberFormat="1" applyFont="1" applyFill="1" applyBorder="1" applyAlignment="1">
      <alignment horizontal="right" vertical="center" wrapText="1"/>
    </xf>
    <xf numFmtId="176" fontId="9" fillId="3" borderId="20" xfId="0" applyNumberFormat="1" applyFont="1" applyFill="1" applyBorder="1" applyAlignment="1">
      <alignment vertical="center" wrapText="1"/>
    </xf>
    <xf numFmtId="176" fontId="9" fillId="3" borderId="8" xfId="0" applyNumberFormat="1" applyFont="1" applyFill="1" applyBorder="1" applyAlignment="1">
      <alignment vertical="center" wrapText="1"/>
    </xf>
    <xf numFmtId="176" fontId="9" fillId="3" borderId="7" xfId="0" applyNumberFormat="1" applyFont="1" applyFill="1" applyBorder="1" applyAlignment="1">
      <alignment vertical="center" wrapText="1"/>
    </xf>
    <xf numFmtId="176" fontId="9" fillId="3" borderId="8" xfId="0" quotePrefix="1" applyNumberFormat="1" applyFont="1" applyFill="1" applyBorder="1" applyAlignment="1">
      <alignment vertical="center" wrapText="1"/>
    </xf>
    <xf numFmtId="176" fontId="9" fillId="3" borderId="12" xfId="0" applyNumberFormat="1" applyFont="1" applyFill="1" applyBorder="1" applyAlignment="1">
      <alignment vertical="center" wrapText="1"/>
    </xf>
    <xf numFmtId="176" fontId="14" fillId="3" borderId="2" xfId="0" applyNumberFormat="1" applyFont="1" applyFill="1" applyBorder="1" applyAlignment="1">
      <alignment horizontal="right" vertical="center" wrapText="1"/>
    </xf>
    <xf numFmtId="176" fontId="9" fillId="3" borderId="20" xfId="0" applyNumberFormat="1" applyFont="1" applyFill="1" applyBorder="1" applyAlignment="1">
      <alignment horizontal="left" vertical="center" wrapText="1"/>
    </xf>
    <xf numFmtId="176" fontId="9" fillId="3" borderId="12" xfId="0" applyNumberFormat="1" applyFont="1" applyFill="1" applyBorder="1" applyAlignment="1">
      <alignment horizontal="left" vertical="center" wrapText="1"/>
    </xf>
    <xf numFmtId="0" fontId="4" fillId="3" borderId="20" xfId="0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4" fillId="3" borderId="12" xfId="0" applyFont="1" applyFill="1" applyBorder="1">
      <alignment vertical="center"/>
    </xf>
    <xf numFmtId="176" fontId="9" fillId="3" borderId="22" xfId="0" applyNumberFormat="1" applyFont="1" applyFill="1" applyBorder="1" applyAlignment="1">
      <alignment horizontal="center" vertical="center" wrapText="1"/>
    </xf>
    <xf numFmtId="0" fontId="9" fillId="0" borderId="10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right" vertical="center" wrapText="1"/>
    </xf>
    <xf numFmtId="176" fontId="14" fillId="6" borderId="35" xfId="0" applyNumberFormat="1" applyFont="1" applyFill="1" applyBorder="1" applyAlignment="1">
      <alignment horizontal="right" vertical="center" wrapText="1"/>
    </xf>
    <xf numFmtId="176" fontId="9" fillId="6" borderId="36" xfId="0" applyNumberFormat="1" applyFont="1" applyFill="1" applyBorder="1" applyAlignment="1">
      <alignment horizontal="center" vertical="center" wrapText="1"/>
    </xf>
    <xf numFmtId="176" fontId="9" fillId="6" borderId="37" xfId="0" applyNumberFormat="1" applyFont="1" applyFill="1" applyBorder="1" applyAlignment="1">
      <alignment vertical="center" wrapText="1"/>
    </xf>
    <xf numFmtId="176" fontId="9" fillId="6" borderId="37" xfId="0" quotePrefix="1" applyNumberFormat="1" applyFont="1" applyFill="1" applyBorder="1" applyAlignment="1">
      <alignment horizontal="left" vertical="center" wrapText="1"/>
    </xf>
    <xf numFmtId="41" fontId="14" fillId="3" borderId="11" xfId="2" applyFont="1" applyFill="1" applyBorder="1" applyAlignment="1">
      <alignment horizontal="right" vertical="center" wrapText="1"/>
    </xf>
    <xf numFmtId="176" fontId="14" fillId="0" borderId="30" xfId="0" applyNumberFormat="1" applyFont="1" applyBorder="1" applyAlignment="1">
      <alignment horizontal="right" vertical="center" wrapText="1"/>
    </xf>
    <xf numFmtId="176" fontId="14" fillId="7" borderId="13" xfId="0" applyNumberFormat="1" applyFont="1" applyFill="1" applyBorder="1" applyAlignment="1">
      <alignment horizontal="right" vertical="center" wrapText="1"/>
    </xf>
    <xf numFmtId="176" fontId="14" fillId="0" borderId="1" xfId="0" applyNumberFormat="1" applyFont="1" applyBorder="1" applyAlignment="1">
      <alignment horizontal="right" vertical="center" wrapText="1"/>
    </xf>
    <xf numFmtId="176" fontId="14" fillId="7" borderId="14" xfId="0" applyNumberFormat="1" applyFont="1" applyFill="1" applyBorder="1" applyAlignment="1">
      <alignment horizontal="right" vertical="center" wrapText="1"/>
    </xf>
    <xf numFmtId="176" fontId="14" fillId="2" borderId="2" xfId="0" applyNumberFormat="1" applyFont="1" applyFill="1" applyBorder="1" applyAlignment="1">
      <alignment horizontal="right" vertical="center" wrapText="1"/>
    </xf>
    <xf numFmtId="176" fontId="14" fillId="7" borderId="2" xfId="0" applyNumberFormat="1" applyFont="1" applyFill="1" applyBorder="1" applyAlignment="1">
      <alignment horizontal="right" vertical="center" wrapText="1"/>
    </xf>
    <xf numFmtId="176" fontId="14" fillId="3" borderId="34" xfId="0" applyNumberFormat="1" applyFont="1" applyFill="1" applyBorder="1" applyAlignment="1">
      <alignment horizontal="right" vertical="center" wrapText="1"/>
    </xf>
    <xf numFmtId="176" fontId="14" fillId="2" borderId="11" xfId="0" applyNumberFormat="1" applyFont="1" applyFill="1" applyBorder="1" applyAlignment="1">
      <alignment horizontal="right" vertical="center" wrapText="1"/>
    </xf>
    <xf numFmtId="176" fontId="9" fillId="3" borderId="21" xfId="0" applyNumberFormat="1" applyFont="1" applyFill="1" applyBorder="1" applyAlignment="1">
      <alignment horizontal="center" vertical="center" wrapText="1"/>
    </xf>
    <xf numFmtId="176" fontId="9" fillId="3" borderId="7" xfId="0" applyNumberFormat="1" applyFont="1" applyFill="1" applyBorder="1" applyAlignment="1">
      <alignment horizontal="left" vertical="center" wrapText="1"/>
    </xf>
    <xf numFmtId="176" fontId="9" fillId="3" borderId="7" xfId="0" quotePrefix="1" applyNumberFormat="1" applyFont="1" applyFill="1" applyBorder="1" applyAlignment="1">
      <alignment horizontal="left" vertical="center" wrapText="1"/>
    </xf>
    <xf numFmtId="176" fontId="9" fillId="3" borderId="26" xfId="0" applyNumberFormat="1" applyFont="1" applyFill="1" applyBorder="1" applyAlignment="1">
      <alignment horizontal="right" vertical="center" wrapText="1"/>
    </xf>
    <xf numFmtId="41" fontId="14" fillId="0" borderId="2" xfId="2" applyFont="1" applyFill="1" applyBorder="1" applyAlignment="1">
      <alignment horizontal="right" vertical="center" wrapText="1"/>
    </xf>
    <xf numFmtId="0" fontId="9" fillId="0" borderId="9" xfId="0" applyFont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left" vertical="center" wrapText="1"/>
    </xf>
    <xf numFmtId="176" fontId="9" fillId="0" borderId="20" xfId="0" applyNumberFormat="1" applyFont="1" applyBorder="1" applyAlignment="1">
      <alignment horizontal="center" vertical="center" wrapText="1"/>
    </xf>
    <xf numFmtId="41" fontId="14" fillId="0" borderId="23" xfId="2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1" fontId="14" fillId="0" borderId="23" xfId="2" applyFont="1" applyBorder="1" applyAlignment="1">
      <alignment horizontal="right" vertical="center" wrapText="1"/>
    </xf>
    <xf numFmtId="0" fontId="9" fillId="0" borderId="24" xfId="0" applyFont="1" applyBorder="1" applyAlignment="1">
      <alignment horizontal="center" vertical="center" wrapText="1"/>
    </xf>
    <xf numFmtId="176" fontId="9" fillId="0" borderId="12" xfId="0" applyNumberFormat="1" applyFont="1" applyBorder="1" applyAlignment="1">
      <alignment horizontal="right" vertical="center" wrapText="1"/>
    </xf>
    <xf numFmtId="176" fontId="9" fillId="0" borderId="21" xfId="0" applyNumberFormat="1" applyFont="1" applyBorder="1" applyAlignment="1">
      <alignment horizontal="left" vertical="center" wrapText="1"/>
    </xf>
    <xf numFmtId="176" fontId="9" fillId="0" borderId="7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76" fontId="9" fillId="0" borderId="7" xfId="0" applyNumberFormat="1" applyFont="1" applyBorder="1" applyAlignment="1">
      <alignment horizontal="center" vertical="center" wrapText="1"/>
    </xf>
    <xf numFmtId="176" fontId="9" fillId="3" borderId="8" xfId="0" applyNumberFormat="1" applyFont="1" applyFill="1" applyBorder="1" applyAlignment="1">
      <alignment horizontal="left" vertical="center" wrapText="1"/>
    </xf>
    <xf numFmtId="176" fontId="9" fillId="0" borderId="7" xfId="0" applyNumberFormat="1" applyFont="1" applyBorder="1" applyAlignment="1">
      <alignment vertical="center" wrapText="1"/>
    </xf>
    <xf numFmtId="41" fontId="14" fillId="3" borderId="109" xfId="2" applyFont="1" applyFill="1" applyBorder="1" applyAlignment="1">
      <alignment horizontal="right" vertical="center"/>
    </xf>
    <xf numFmtId="176" fontId="9" fillId="3" borderId="20" xfId="0" applyNumberFormat="1" applyFont="1" applyFill="1" applyBorder="1" applyAlignment="1">
      <alignment horizontal="center" vertical="center" wrapText="1"/>
    </xf>
    <xf numFmtId="176" fontId="14" fillId="0" borderId="9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7" fillId="0" borderId="0" xfId="3" applyAlignment="1">
      <alignment horizontal="right" vertical="center"/>
    </xf>
    <xf numFmtId="41" fontId="8" fillId="0" borderId="0" xfId="1" applyFont="1" applyAlignment="1">
      <alignment horizontal="right" vertical="center"/>
    </xf>
    <xf numFmtId="0" fontId="7" fillId="0" borderId="0" xfId="3" applyFill="1" applyAlignment="1">
      <alignment horizontal="right" vertical="center"/>
    </xf>
    <xf numFmtId="0" fontId="7" fillId="0" borderId="0" xfId="3" applyFill="1">
      <alignment vertical="center"/>
    </xf>
    <xf numFmtId="0" fontId="9" fillId="0" borderId="41" xfId="0" quotePrefix="1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176" fontId="9" fillId="3" borderId="20" xfId="0" applyNumberFormat="1" applyFont="1" applyFill="1" applyBorder="1" applyAlignment="1">
      <alignment horizontal="center" vertical="center" wrapText="1"/>
    </xf>
    <xf numFmtId="176" fontId="9" fillId="3" borderId="8" xfId="0" applyNumberFormat="1" applyFont="1" applyFill="1" applyBorder="1" applyAlignment="1">
      <alignment horizontal="center" vertical="center" wrapText="1"/>
    </xf>
    <xf numFmtId="176" fontId="9" fillId="3" borderId="12" xfId="0" applyNumberFormat="1" applyFont="1" applyFill="1" applyBorder="1" applyAlignment="1">
      <alignment horizontal="center" vertical="center" wrapText="1"/>
    </xf>
    <xf numFmtId="176" fontId="9" fillId="0" borderId="32" xfId="0" quotePrefix="1" applyNumberFormat="1" applyFont="1" applyBorder="1" applyAlignment="1">
      <alignment horizontal="left" vertical="center" wrapText="1"/>
    </xf>
    <xf numFmtId="176" fontId="9" fillId="0" borderId="16" xfId="0" applyNumberFormat="1" applyFont="1" applyBorder="1" applyAlignment="1">
      <alignment horizontal="left" vertical="center" wrapText="1"/>
    </xf>
    <xf numFmtId="176" fontId="9" fillId="0" borderId="31" xfId="0" applyNumberFormat="1" applyFont="1" applyBorder="1" applyAlignment="1">
      <alignment horizontal="left" vertical="center" wrapText="1"/>
    </xf>
    <xf numFmtId="176" fontId="9" fillId="0" borderId="75" xfId="0" applyNumberFormat="1" applyFont="1" applyBorder="1" applyAlignment="1">
      <alignment horizontal="left" vertical="center" wrapText="1"/>
    </xf>
    <xf numFmtId="176" fontId="9" fillId="0" borderId="8" xfId="0" applyNumberFormat="1" applyFont="1" applyBorder="1" applyAlignment="1">
      <alignment horizontal="left" vertical="center" wrapText="1"/>
    </xf>
    <xf numFmtId="176" fontId="9" fillId="0" borderId="12" xfId="0" applyNumberFormat="1" applyFont="1" applyBorder="1" applyAlignment="1">
      <alignment horizontal="left" vertical="center" wrapText="1"/>
    </xf>
    <xf numFmtId="176" fontId="9" fillId="0" borderId="20" xfId="0" applyNumberFormat="1" applyFont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 wrapText="1"/>
    </xf>
    <xf numFmtId="176" fontId="9" fillId="0" borderId="75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41" fontId="14" fillId="0" borderId="28" xfId="2" applyFont="1" applyBorder="1" applyAlignment="1">
      <alignment horizontal="right" vertical="center" wrapText="1"/>
    </xf>
    <xf numFmtId="41" fontId="14" fillId="0" borderId="47" xfId="2" applyFont="1" applyBorder="1" applyAlignment="1">
      <alignment horizontal="righ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70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8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6" borderId="76" xfId="0" applyFont="1" applyFill="1" applyBorder="1" applyAlignment="1">
      <alignment horizontal="center" vertical="center" wrapText="1"/>
    </xf>
    <xf numFmtId="0" fontId="9" fillId="6" borderId="77" xfId="0" applyFont="1" applyFill="1" applyBorder="1" applyAlignment="1">
      <alignment horizontal="center" vertical="center" wrapText="1"/>
    </xf>
    <xf numFmtId="0" fontId="9" fillId="6" borderId="78" xfId="0" applyFont="1" applyFill="1" applyBorder="1" applyAlignment="1">
      <alignment horizontal="center" vertical="center" wrapText="1"/>
    </xf>
    <xf numFmtId="0" fontId="9" fillId="0" borderId="45" xfId="0" quotePrefix="1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76" fontId="9" fillId="0" borderId="22" xfId="0" applyNumberFormat="1" applyFont="1" applyBorder="1" applyAlignment="1">
      <alignment horizontal="left" vertical="center" wrapText="1"/>
    </xf>
    <xf numFmtId="176" fontId="9" fillId="0" borderId="0" xfId="0" applyNumberFormat="1" applyFont="1" applyBorder="1" applyAlignment="1">
      <alignment horizontal="left" vertical="center" wrapText="1"/>
    </xf>
    <xf numFmtId="176" fontId="9" fillId="0" borderId="25" xfId="0" applyNumberFormat="1" applyFont="1" applyBorder="1" applyAlignment="1">
      <alignment horizontal="left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176" fontId="9" fillId="0" borderId="32" xfId="0" applyNumberFormat="1" applyFont="1" applyBorder="1" applyAlignment="1">
      <alignment horizontal="left" vertical="center" wrapText="1"/>
    </xf>
    <xf numFmtId="0" fontId="15" fillId="0" borderId="50" xfId="0" applyFont="1" applyBorder="1">
      <alignment vertical="center"/>
    </xf>
    <xf numFmtId="0" fontId="9" fillId="0" borderId="46" xfId="0" quotePrefix="1" applyFont="1" applyBorder="1" applyAlignment="1">
      <alignment horizontal="center" vertical="center" wrapText="1"/>
    </xf>
    <xf numFmtId="0" fontId="9" fillId="0" borderId="43" xfId="0" quotePrefix="1" applyFont="1" applyBorder="1" applyAlignment="1">
      <alignment horizontal="center" vertical="center" wrapText="1"/>
    </xf>
    <xf numFmtId="0" fontId="9" fillId="0" borderId="44" xfId="0" quotePrefix="1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176" fontId="9" fillId="0" borderId="7" xfId="0" applyNumberFormat="1" applyFont="1" applyBorder="1" applyAlignment="1">
      <alignment horizontal="left" vertical="center" wrapText="1"/>
    </xf>
    <xf numFmtId="0" fontId="9" fillId="3" borderId="6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72" xfId="0" applyFont="1" applyBorder="1" applyAlignment="1">
      <alignment horizontal="right" vertical="center"/>
    </xf>
    <xf numFmtId="0" fontId="9" fillId="3" borderId="32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vertical="center" wrapText="1"/>
    </xf>
    <xf numFmtId="0" fontId="13" fillId="3" borderId="33" xfId="0" applyFont="1" applyFill="1" applyBorder="1" applyAlignment="1">
      <alignment vertical="center" wrapText="1"/>
    </xf>
    <xf numFmtId="0" fontId="9" fillId="0" borderId="49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9" fillId="0" borderId="101" xfId="0" quotePrefix="1" applyFont="1" applyBorder="1" applyAlignment="1">
      <alignment horizontal="center" vertical="center" wrapText="1"/>
    </xf>
    <xf numFmtId="0" fontId="13" fillId="0" borderId="43" xfId="0" applyFont="1" applyBorder="1" applyAlignment="1">
      <alignment vertical="center" wrapText="1"/>
    </xf>
    <xf numFmtId="0" fontId="13" fillId="0" borderId="102" xfId="0" applyFont="1" applyBorder="1" applyAlignment="1">
      <alignment vertical="center" wrapText="1"/>
    </xf>
    <xf numFmtId="0" fontId="13" fillId="0" borderId="47" xfId="0" applyFont="1" applyBorder="1" applyAlignment="1">
      <alignment vertical="center" wrapText="1"/>
    </xf>
    <xf numFmtId="0" fontId="13" fillId="0" borderId="50" xfId="0" applyFont="1" applyBorder="1" applyAlignment="1">
      <alignment vertical="center" wrapText="1"/>
    </xf>
    <xf numFmtId="0" fontId="13" fillId="0" borderId="48" xfId="0" applyFont="1" applyBorder="1" applyAlignment="1">
      <alignment vertical="center" wrapText="1"/>
    </xf>
    <xf numFmtId="176" fontId="9" fillId="0" borderId="67" xfId="0" quotePrefix="1" applyNumberFormat="1" applyFont="1" applyBorder="1" applyAlignment="1">
      <alignment horizontal="left" vertical="center" wrapText="1"/>
    </xf>
    <xf numFmtId="176" fontId="9" fillId="0" borderId="10" xfId="0" applyNumberFormat="1" applyFont="1" applyBorder="1" applyAlignment="1">
      <alignment horizontal="left" vertical="center" wrapText="1"/>
    </xf>
    <xf numFmtId="176" fontId="9" fillId="0" borderId="90" xfId="0" applyNumberFormat="1" applyFont="1" applyBorder="1" applyAlignment="1">
      <alignment horizontal="left" vertical="center" wrapText="1"/>
    </xf>
    <xf numFmtId="176" fontId="9" fillId="0" borderId="21" xfId="0" applyNumberFormat="1" applyFont="1" applyBorder="1" applyAlignment="1">
      <alignment horizontal="left" vertical="center" wrapText="1"/>
    </xf>
    <xf numFmtId="176" fontId="9" fillId="0" borderId="26" xfId="0" applyNumberFormat="1" applyFont="1" applyBorder="1" applyAlignment="1">
      <alignment horizontal="left" vertical="center" wrapText="1"/>
    </xf>
    <xf numFmtId="41" fontId="14" fillId="0" borderId="49" xfId="2" applyFont="1" applyBorder="1" applyAlignment="1">
      <alignment horizontal="right" vertical="center" wrapText="1"/>
    </xf>
    <xf numFmtId="0" fontId="15" fillId="0" borderId="47" xfId="0" applyFont="1" applyBorder="1" applyAlignment="1">
      <alignment horizontal="right" vertical="center" wrapText="1"/>
    </xf>
    <xf numFmtId="41" fontId="6" fillId="5" borderId="104" xfId="2" applyFont="1" applyFill="1" applyBorder="1" applyAlignment="1">
      <alignment horizontal="center" vertical="center" wrapText="1"/>
    </xf>
    <xf numFmtId="41" fontId="6" fillId="5" borderId="105" xfId="2" applyFont="1" applyFill="1" applyBorder="1" applyAlignment="1">
      <alignment horizontal="center" vertical="center" wrapText="1"/>
    </xf>
    <xf numFmtId="0" fontId="6" fillId="5" borderId="59" xfId="0" applyFont="1" applyFill="1" applyBorder="1" applyAlignment="1">
      <alignment horizontal="center" vertical="center" wrapText="1"/>
    </xf>
    <xf numFmtId="0" fontId="6" fillId="5" borderId="60" xfId="0" applyFont="1" applyFill="1" applyBorder="1" applyAlignment="1">
      <alignment horizontal="center" vertical="center" wrapText="1"/>
    </xf>
    <xf numFmtId="0" fontId="6" fillId="5" borderId="61" xfId="0" applyFont="1" applyFill="1" applyBorder="1" applyAlignment="1">
      <alignment horizontal="center" vertical="center" wrapText="1"/>
    </xf>
    <xf numFmtId="0" fontId="6" fillId="5" borderId="62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65" xfId="0" applyFont="1" applyFill="1" applyBorder="1" applyAlignment="1">
      <alignment horizontal="center" vertical="center" wrapText="1"/>
    </xf>
    <xf numFmtId="0" fontId="6" fillId="5" borderId="66" xfId="0" applyFont="1" applyFill="1" applyBorder="1" applyAlignment="1">
      <alignment horizontal="center" vertical="center" wrapText="1"/>
    </xf>
    <xf numFmtId="0" fontId="6" fillId="5" borderId="54" xfId="0" applyFont="1" applyFill="1" applyBorder="1" applyAlignment="1">
      <alignment horizontal="center" vertical="center" wrapText="1"/>
    </xf>
    <xf numFmtId="0" fontId="6" fillId="5" borderId="53" xfId="0" applyFont="1" applyFill="1" applyBorder="1" applyAlignment="1">
      <alignment horizontal="center" vertical="center" wrapText="1"/>
    </xf>
    <xf numFmtId="0" fontId="6" fillId="5" borderId="52" xfId="0" applyFont="1" applyFill="1" applyBorder="1" applyAlignment="1">
      <alignment horizontal="center" vertical="center" wrapText="1"/>
    </xf>
    <xf numFmtId="0" fontId="6" fillId="5" borderId="51" xfId="0" applyFont="1" applyFill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9" fillId="0" borderId="57" xfId="0" applyFont="1" applyBorder="1" applyAlignment="1">
      <alignment horizontal="center" vertical="center" wrapText="1"/>
    </xf>
    <xf numFmtId="176" fontId="9" fillId="3" borderId="0" xfId="0" applyNumberFormat="1" applyFont="1" applyFill="1" applyBorder="1" applyAlignment="1">
      <alignment horizontal="center" vertical="center" wrapText="1"/>
    </xf>
    <xf numFmtId="176" fontId="14" fillId="0" borderId="28" xfId="0" applyNumberFormat="1" applyFont="1" applyBorder="1" applyAlignment="1">
      <alignment horizontal="right" vertical="center" wrapText="1"/>
    </xf>
    <xf numFmtId="176" fontId="14" fillId="0" borderId="48" xfId="0" applyNumberFormat="1" applyFont="1" applyBorder="1" applyAlignment="1">
      <alignment horizontal="right" vertical="center" wrapText="1"/>
    </xf>
    <xf numFmtId="176" fontId="9" fillId="0" borderId="20" xfId="0" quotePrefix="1" applyNumberFormat="1" applyFont="1" applyBorder="1" applyAlignment="1">
      <alignment horizontal="left" vertical="center" wrapText="1"/>
    </xf>
    <xf numFmtId="176" fontId="9" fillId="0" borderId="0" xfId="0" applyNumberFormat="1" applyFont="1" applyBorder="1" applyAlignment="1">
      <alignment horizontal="center" vertical="center" wrapText="1"/>
    </xf>
    <xf numFmtId="176" fontId="9" fillId="0" borderId="12" xfId="0" applyNumberFormat="1" applyFont="1" applyBorder="1" applyAlignment="1">
      <alignment horizontal="center" vertical="center" wrapText="1"/>
    </xf>
    <xf numFmtId="0" fontId="9" fillId="0" borderId="80" xfId="0" quotePrefix="1" applyFont="1" applyBorder="1" applyAlignment="1">
      <alignment horizontal="center" vertical="center" wrapText="1"/>
    </xf>
    <xf numFmtId="0" fontId="9" fillId="0" borderId="42" xfId="0" quotePrefix="1" applyFont="1" applyBorder="1" applyAlignment="1">
      <alignment horizontal="center" vertical="center" wrapText="1"/>
    </xf>
    <xf numFmtId="176" fontId="9" fillId="0" borderId="82" xfId="0" applyNumberFormat="1" applyFont="1" applyBorder="1" applyAlignment="1">
      <alignment horizontal="left" vertical="center" wrapText="1"/>
    </xf>
    <xf numFmtId="176" fontId="9" fillId="0" borderId="83" xfId="0" applyNumberFormat="1" applyFont="1" applyBorder="1" applyAlignment="1">
      <alignment horizontal="left" vertical="center" wrapText="1"/>
    </xf>
    <xf numFmtId="176" fontId="9" fillId="0" borderId="84" xfId="0" applyNumberFormat="1" applyFont="1" applyBorder="1" applyAlignment="1">
      <alignment horizontal="left" vertical="center" wrapText="1"/>
    </xf>
    <xf numFmtId="176" fontId="9" fillId="7" borderId="20" xfId="0" applyNumberFormat="1" applyFont="1" applyFill="1" applyBorder="1" applyAlignment="1">
      <alignment horizontal="center" vertical="center" wrapText="1"/>
    </xf>
    <xf numFmtId="176" fontId="9" fillId="7" borderId="8" xfId="0" applyNumberFormat="1" applyFont="1" applyFill="1" applyBorder="1" applyAlignment="1">
      <alignment horizontal="center" vertical="center" wrapText="1"/>
    </xf>
    <xf numFmtId="176" fontId="9" fillId="7" borderId="8" xfId="0" applyNumberFormat="1" applyFont="1" applyFill="1" applyBorder="1" applyAlignment="1">
      <alignment horizontal="left" vertical="center" wrapText="1"/>
    </xf>
    <xf numFmtId="176" fontId="9" fillId="3" borderId="16" xfId="0" applyNumberFormat="1" applyFont="1" applyFill="1" applyBorder="1" applyAlignment="1">
      <alignment horizontal="center" vertical="center" wrapText="1"/>
    </xf>
    <xf numFmtId="176" fontId="9" fillId="0" borderId="16" xfId="0" applyNumberFormat="1" applyFont="1" applyBorder="1" applyAlignment="1">
      <alignment horizontal="center" vertical="center" wrapText="1"/>
    </xf>
    <xf numFmtId="176" fontId="9" fillId="0" borderId="20" xfId="0" applyNumberFormat="1" applyFont="1" applyBorder="1" applyAlignment="1">
      <alignment horizontal="left" vertical="center" wrapText="1"/>
    </xf>
    <xf numFmtId="176" fontId="9" fillId="3" borderId="21" xfId="0" applyNumberFormat="1" applyFont="1" applyFill="1" applyBorder="1" applyAlignment="1">
      <alignment horizontal="center" vertical="center" wrapText="1"/>
    </xf>
    <xf numFmtId="176" fontId="9" fillId="3" borderId="7" xfId="0" applyNumberFormat="1" applyFont="1" applyFill="1" applyBorder="1" applyAlignment="1">
      <alignment horizontal="center" vertical="center" wrapText="1"/>
    </xf>
    <xf numFmtId="176" fontId="9" fillId="3" borderId="26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right" vertical="center" wrapText="1"/>
    </xf>
    <xf numFmtId="176" fontId="9" fillId="0" borderId="12" xfId="0" applyNumberFormat="1" applyFont="1" applyBorder="1" applyAlignment="1">
      <alignment horizontal="right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9" fillId="3" borderId="20" xfId="0" applyNumberFormat="1" applyFont="1" applyFill="1" applyBorder="1" applyAlignment="1">
      <alignment horizontal="left" vertical="center" wrapText="1"/>
    </xf>
    <xf numFmtId="176" fontId="9" fillId="3" borderId="8" xfId="0" applyNumberFormat="1" applyFont="1" applyFill="1" applyBorder="1" applyAlignment="1">
      <alignment horizontal="left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9" fillId="3" borderId="71" xfId="0" applyFont="1" applyFill="1" applyBorder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9" fillId="0" borderId="7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176" fontId="9" fillId="0" borderId="75" xfId="0" quotePrefix="1" applyNumberFormat="1" applyFont="1" applyBorder="1" applyAlignment="1">
      <alignment horizontal="left" vertical="center" wrapText="1"/>
    </xf>
    <xf numFmtId="176" fontId="9" fillId="0" borderId="68" xfId="0" applyNumberFormat="1" applyFont="1" applyBorder="1" applyAlignment="1">
      <alignment horizontal="left" vertical="center" wrapText="1"/>
    </xf>
    <xf numFmtId="176" fontId="9" fillId="0" borderId="70" xfId="0" applyNumberFormat="1" applyFont="1" applyBorder="1" applyAlignment="1">
      <alignment horizontal="left" vertical="center" wrapText="1"/>
    </xf>
    <xf numFmtId="176" fontId="9" fillId="0" borderId="85" xfId="0" applyNumberFormat="1" applyFont="1" applyBorder="1" applyAlignment="1">
      <alignment horizontal="left" vertical="center" wrapText="1"/>
    </xf>
    <xf numFmtId="176" fontId="9" fillId="7" borderId="16" xfId="0" applyNumberFormat="1" applyFont="1" applyFill="1" applyBorder="1" applyAlignment="1">
      <alignment horizontal="left" vertical="center" wrapText="1"/>
    </xf>
    <xf numFmtId="176" fontId="9" fillId="7" borderId="31" xfId="0" applyNumberFormat="1" applyFont="1" applyFill="1" applyBorder="1" applyAlignment="1">
      <alignment horizontal="left" vertical="center" wrapText="1"/>
    </xf>
    <xf numFmtId="176" fontId="9" fillId="2" borderId="75" xfId="0" quotePrefix="1" applyNumberFormat="1" applyFont="1" applyFill="1" applyBorder="1" applyAlignment="1">
      <alignment horizontal="left" vertical="center" wrapText="1"/>
    </xf>
    <xf numFmtId="176" fontId="9" fillId="2" borderId="8" xfId="0" applyNumberFormat="1" applyFont="1" applyFill="1" applyBorder="1" applyAlignment="1">
      <alignment horizontal="left" vertical="center" wrapText="1"/>
    </xf>
    <xf numFmtId="176" fontId="9" fillId="2" borderId="12" xfId="0" applyNumberFormat="1" applyFont="1" applyFill="1" applyBorder="1" applyAlignment="1">
      <alignment horizontal="left" vertical="center" wrapText="1"/>
    </xf>
    <xf numFmtId="176" fontId="9" fillId="0" borderId="0" xfId="0" quotePrefix="1" applyNumberFormat="1" applyFont="1" applyBorder="1" applyAlignment="1">
      <alignment horizontal="left" vertical="center" wrapText="1"/>
    </xf>
    <xf numFmtId="176" fontId="9" fillId="2" borderId="20" xfId="0" quotePrefix="1" applyNumberFormat="1" applyFont="1" applyFill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176" fontId="14" fillId="0" borderId="47" xfId="0" applyNumberFormat="1" applyFont="1" applyBorder="1" applyAlignment="1">
      <alignment horizontal="right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0" fillId="7" borderId="6" xfId="0" applyFill="1" applyBorder="1">
      <alignment vertical="center"/>
    </xf>
    <xf numFmtId="176" fontId="14" fillId="0" borderId="24" xfId="0" applyNumberFormat="1" applyFont="1" applyBorder="1" applyAlignment="1">
      <alignment horizontal="right" vertical="center" wrapText="1"/>
    </xf>
    <xf numFmtId="176" fontId="14" fillId="0" borderId="103" xfId="0" applyNumberFormat="1" applyFont="1" applyBorder="1" applyAlignment="1">
      <alignment horizontal="right" vertical="center" wrapText="1"/>
    </xf>
    <xf numFmtId="41" fontId="6" fillId="5" borderId="57" xfId="2" applyFont="1" applyFill="1" applyBorder="1" applyAlignment="1">
      <alignment horizontal="center" vertical="center" wrapText="1"/>
    </xf>
    <xf numFmtId="41" fontId="6" fillId="5" borderId="58" xfId="2" applyFont="1" applyFill="1" applyBorder="1" applyAlignment="1">
      <alignment horizontal="center" vertical="center" wrapText="1"/>
    </xf>
    <xf numFmtId="0" fontId="6" fillId="5" borderId="98" xfId="0" applyFont="1" applyFill="1" applyBorder="1" applyAlignment="1">
      <alignment horizontal="center" vertical="center" wrapText="1"/>
    </xf>
    <xf numFmtId="0" fontId="6" fillId="5" borderId="99" xfId="0" applyFont="1" applyFill="1" applyBorder="1" applyAlignment="1">
      <alignment horizontal="center" vertical="center" wrapText="1"/>
    </xf>
    <xf numFmtId="0" fontId="9" fillId="0" borderId="95" xfId="0" applyFont="1" applyBorder="1" applyAlignment="1">
      <alignment horizontal="center" vertical="center" wrapText="1"/>
    </xf>
    <xf numFmtId="0" fontId="0" fillId="0" borderId="17" xfId="0" applyBorder="1">
      <alignment vertical="center"/>
    </xf>
    <xf numFmtId="0" fontId="0" fillId="0" borderId="69" xfId="0" applyBorder="1">
      <alignment vertical="center"/>
    </xf>
    <xf numFmtId="0" fontId="9" fillId="0" borderId="96" xfId="0" quotePrefix="1" applyFont="1" applyBorder="1" applyAlignment="1">
      <alignment horizontal="center" vertical="center" wrapText="1"/>
    </xf>
    <xf numFmtId="0" fontId="0" fillId="0" borderId="41" xfId="0" applyBorder="1">
      <alignment vertical="center"/>
    </xf>
    <xf numFmtId="0" fontId="0" fillId="0" borderId="97" xfId="0" applyBorder="1">
      <alignment vertical="center"/>
    </xf>
    <xf numFmtId="0" fontId="9" fillId="0" borderId="93" xfId="0" applyFont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106" xfId="0" applyBorder="1">
      <alignment vertical="center"/>
    </xf>
    <xf numFmtId="0" fontId="0" fillId="0" borderId="1" xfId="0" applyBorder="1">
      <alignment vertical="center"/>
    </xf>
    <xf numFmtId="0" fontId="0" fillId="0" borderId="74" xfId="0" applyBorder="1">
      <alignment vertical="center"/>
    </xf>
    <xf numFmtId="0" fontId="0" fillId="0" borderId="47" xfId="0" applyBorder="1">
      <alignment vertical="center"/>
    </xf>
    <xf numFmtId="0" fontId="9" fillId="3" borderId="34" xfId="0" applyFont="1" applyFill="1" applyBorder="1" applyAlignment="1">
      <alignment horizontal="center" vertical="center" wrapText="1"/>
    </xf>
    <xf numFmtId="0" fontId="0" fillId="3" borderId="77" xfId="0" applyFill="1" applyBorder="1">
      <alignment vertical="center"/>
    </xf>
    <xf numFmtId="0" fontId="0" fillId="3" borderId="78" xfId="0" applyFill="1" applyBorder="1">
      <alignment vertical="center"/>
    </xf>
    <xf numFmtId="0" fontId="0" fillId="0" borderId="18" xfId="0" applyBorder="1">
      <alignment vertical="center"/>
    </xf>
    <xf numFmtId="0" fontId="0" fillId="0" borderId="48" xfId="0" applyBorder="1">
      <alignment vertical="center"/>
    </xf>
    <xf numFmtId="176" fontId="9" fillId="0" borderId="75" xfId="0" applyNumberFormat="1" applyFont="1" applyFill="1" applyBorder="1" applyAlignment="1">
      <alignment horizontal="left" vertical="center" wrapText="1"/>
    </xf>
    <xf numFmtId="176" fontId="9" fillId="0" borderId="8" xfId="0" applyNumberFormat="1" applyFont="1" applyFill="1" applyBorder="1" applyAlignment="1">
      <alignment horizontal="left" vertical="center" wrapText="1"/>
    </xf>
    <xf numFmtId="176" fontId="9" fillId="0" borderId="12" xfId="0" applyNumberFormat="1" applyFont="1" applyFill="1" applyBorder="1" applyAlignment="1">
      <alignment horizontal="left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0" fillId="7" borderId="5" xfId="0" applyFill="1" applyBorder="1">
      <alignment vertical="center"/>
    </xf>
    <xf numFmtId="176" fontId="9" fillId="3" borderId="36" xfId="0" applyNumberFormat="1" applyFont="1" applyFill="1" applyBorder="1" applyAlignment="1">
      <alignment horizontal="left" vertical="center" wrapText="1"/>
    </xf>
    <xf numFmtId="176" fontId="9" fillId="3" borderId="37" xfId="0" applyNumberFormat="1" applyFont="1" applyFill="1" applyBorder="1" applyAlignment="1">
      <alignment horizontal="left" vertical="center" wrapText="1"/>
    </xf>
    <xf numFmtId="176" fontId="9" fillId="3" borderId="38" xfId="0" applyNumberFormat="1" applyFont="1" applyFill="1" applyBorder="1" applyAlignment="1">
      <alignment horizontal="left" vertical="center" wrapText="1"/>
    </xf>
    <xf numFmtId="176" fontId="14" fillId="0" borderId="91" xfId="0" applyNumberFormat="1" applyFont="1" applyBorder="1" applyAlignment="1">
      <alignment horizontal="right" vertical="center" wrapText="1"/>
    </xf>
    <xf numFmtId="0" fontId="15" fillId="0" borderId="74" xfId="0" applyFont="1" applyBorder="1">
      <alignment vertical="center"/>
    </xf>
    <xf numFmtId="0" fontId="9" fillId="0" borderId="30" xfId="0" applyFont="1" applyBorder="1" applyAlignment="1">
      <alignment horizontal="center" vertical="center" wrapText="1"/>
    </xf>
    <xf numFmtId="176" fontId="9" fillId="0" borderId="11" xfId="0" quotePrefix="1" applyNumberFormat="1" applyFont="1" applyBorder="1" applyAlignment="1">
      <alignment horizontal="left" vertical="center" wrapText="1"/>
    </xf>
    <xf numFmtId="176" fontId="9" fillId="0" borderId="14" xfId="0" applyNumberFormat="1" applyFont="1" applyBorder="1" applyAlignment="1">
      <alignment horizontal="left" vertical="center" wrapText="1"/>
    </xf>
    <xf numFmtId="176" fontId="9" fillId="0" borderId="108" xfId="0" applyNumberFormat="1" applyFont="1" applyBorder="1" applyAlignment="1">
      <alignment horizontal="left" vertical="center" wrapText="1"/>
    </xf>
    <xf numFmtId="176" fontId="14" fillId="0" borderId="86" xfId="0" applyNumberFormat="1" applyFont="1" applyBorder="1" applyAlignment="1">
      <alignment horizontal="right" vertical="center" wrapText="1"/>
    </xf>
    <xf numFmtId="176" fontId="14" fillId="0" borderId="17" xfId="0" applyNumberFormat="1" applyFont="1" applyBorder="1" applyAlignment="1">
      <alignment horizontal="right" vertical="center" wrapText="1"/>
    </xf>
    <xf numFmtId="176" fontId="9" fillId="0" borderId="23" xfId="0" quotePrefix="1" applyNumberFormat="1" applyFont="1" applyBorder="1" applyAlignment="1">
      <alignment horizontal="left" vertical="center" wrapText="1"/>
    </xf>
    <xf numFmtId="176" fontId="9" fillId="0" borderId="13" xfId="0" applyNumberFormat="1" applyFont="1" applyBorder="1" applyAlignment="1">
      <alignment horizontal="left" vertical="center" wrapText="1"/>
    </xf>
    <xf numFmtId="176" fontId="9" fillId="0" borderId="107" xfId="0" applyNumberFormat="1" applyFont="1" applyBorder="1" applyAlignment="1">
      <alignment horizontal="left" vertical="center" wrapText="1"/>
    </xf>
    <xf numFmtId="176" fontId="9" fillId="0" borderId="87" xfId="0" applyNumberFormat="1" applyFont="1" applyBorder="1" applyAlignment="1">
      <alignment horizontal="left" vertical="center" wrapText="1"/>
    </xf>
    <xf numFmtId="0" fontId="9" fillId="0" borderId="29" xfId="0" applyFont="1" applyBorder="1" applyAlignment="1">
      <alignment horizontal="center" vertical="center" wrapText="1"/>
    </xf>
    <xf numFmtId="0" fontId="0" fillId="0" borderId="100" xfId="0" applyBorder="1">
      <alignment vertical="center"/>
    </xf>
    <xf numFmtId="176" fontId="9" fillId="0" borderId="8" xfId="0" quotePrefix="1" applyNumberFormat="1" applyFont="1" applyBorder="1" applyAlignment="1">
      <alignment horizontal="left" vertical="center" wrapText="1"/>
    </xf>
    <xf numFmtId="176" fontId="9" fillId="0" borderId="12" xfId="0" quotePrefix="1" applyNumberFormat="1" applyFont="1" applyBorder="1" applyAlignment="1">
      <alignment horizontal="left" vertical="center" wrapText="1"/>
    </xf>
    <xf numFmtId="0" fontId="9" fillId="0" borderId="55" xfId="0" quotePrefix="1" applyFont="1" applyBorder="1" applyAlignment="1">
      <alignment horizontal="center" vertical="center" wrapText="1"/>
    </xf>
    <xf numFmtId="0" fontId="9" fillId="0" borderId="56" xfId="0" quotePrefix="1" applyFont="1" applyBorder="1" applyAlignment="1">
      <alignment horizontal="center" vertical="center" wrapText="1"/>
    </xf>
    <xf numFmtId="0" fontId="9" fillId="0" borderId="6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76" fontId="9" fillId="0" borderId="22" xfId="0" applyNumberFormat="1" applyFont="1" applyBorder="1" applyAlignment="1">
      <alignment horizontal="left" vertical="top" wrapText="1"/>
    </xf>
    <xf numFmtId="176" fontId="9" fillId="0" borderId="0" xfId="0" applyNumberFormat="1" applyFont="1" applyBorder="1" applyAlignment="1">
      <alignment horizontal="left" vertical="top" wrapText="1"/>
    </xf>
    <xf numFmtId="176" fontId="9" fillId="0" borderId="25" xfId="0" applyNumberFormat="1" applyFont="1" applyBorder="1" applyAlignment="1">
      <alignment horizontal="left" vertical="top" wrapText="1"/>
    </xf>
    <xf numFmtId="176" fontId="9" fillId="0" borderId="21" xfId="0" applyNumberFormat="1" applyFont="1" applyBorder="1" applyAlignment="1">
      <alignment horizontal="left" vertical="top" wrapText="1"/>
    </xf>
    <xf numFmtId="176" fontId="9" fillId="0" borderId="7" xfId="0" applyNumberFormat="1" applyFont="1" applyBorder="1" applyAlignment="1">
      <alignment horizontal="left" vertical="top" wrapText="1"/>
    </xf>
    <xf numFmtId="176" fontId="9" fillId="0" borderId="26" xfId="0" applyNumberFormat="1" applyFont="1" applyBorder="1" applyAlignment="1">
      <alignment horizontal="left" vertical="top" wrapText="1"/>
    </xf>
    <xf numFmtId="41" fontId="14" fillId="0" borderId="49" xfId="2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176" fontId="9" fillId="0" borderId="22" xfId="0" quotePrefix="1" applyNumberFormat="1" applyFont="1" applyBorder="1" applyAlignment="1">
      <alignment horizontal="left" vertical="center" wrapText="1"/>
    </xf>
    <xf numFmtId="41" fontId="14" fillId="0" borderId="28" xfId="2" applyFont="1" applyBorder="1" applyAlignment="1">
      <alignment horizontal="center" vertical="center" wrapText="1"/>
    </xf>
    <xf numFmtId="0" fontId="9" fillId="0" borderId="40" xfId="0" quotePrefix="1" applyFont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9" fillId="0" borderId="86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41" fontId="14" fillId="0" borderId="47" xfId="2" applyFont="1" applyBorder="1" applyAlignment="1">
      <alignment horizontal="center" vertical="center" wrapText="1"/>
    </xf>
    <xf numFmtId="41" fontId="14" fillId="0" borderId="48" xfId="2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6" borderId="76" xfId="0" applyFont="1" applyFill="1" applyBorder="1" applyAlignment="1">
      <alignment horizontal="center" vertical="center" wrapText="1"/>
    </xf>
    <xf numFmtId="0" fontId="6" fillId="6" borderId="77" xfId="0" applyFont="1" applyFill="1" applyBorder="1" applyAlignment="1">
      <alignment horizontal="center" vertical="center" wrapText="1"/>
    </xf>
    <xf numFmtId="0" fontId="6" fillId="6" borderId="78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176" fontId="9" fillId="3" borderId="8" xfId="0" applyNumberFormat="1" applyFont="1" applyFill="1" applyBorder="1" applyAlignment="1">
      <alignment vertical="center" wrapText="1"/>
    </xf>
    <xf numFmtId="176" fontId="9" fillId="0" borderId="75" xfId="0" applyNumberFormat="1" applyFont="1" applyBorder="1" applyAlignment="1">
      <alignment vertical="center" wrapText="1"/>
    </xf>
    <xf numFmtId="176" fontId="9" fillId="0" borderId="8" xfId="0" applyNumberFormat="1" applyFont="1" applyBorder="1" applyAlignment="1">
      <alignment vertical="center" wrapText="1"/>
    </xf>
    <xf numFmtId="176" fontId="9" fillId="0" borderId="12" xfId="0" applyNumberFormat="1" applyFont="1" applyBorder="1" applyAlignment="1">
      <alignment vertical="center" wrapText="1"/>
    </xf>
    <xf numFmtId="176" fontId="9" fillId="0" borderId="20" xfId="0" quotePrefix="1" applyNumberFormat="1" applyFont="1" applyBorder="1" applyAlignment="1">
      <alignment vertical="center" wrapText="1"/>
    </xf>
    <xf numFmtId="176" fontId="9" fillId="0" borderId="75" xfId="0" quotePrefix="1" applyNumberFormat="1" applyFont="1" applyBorder="1" applyAlignment="1">
      <alignment vertical="center" wrapText="1"/>
    </xf>
    <xf numFmtId="0" fontId="9" fillId="0" borderId="79" xfId="0" applyFont="1" applyBorder="1" applyAlignment="1">
      <alignment horizontal="center" vertical="center" wrapText="1"/>
    </xf>
    <xf numFmtId="176" fontId="9" fillId="3" borderId="75" xfId="0" applyNumberFormat="1" applyFont="1" applyFill="1" applyBorder="1" applyAlignment="1">
      <alignment vertical="center" wrapText="1"/>
    </xf>
    <xf numFmtId="176" fontId="9" fillId="3" borderId="12" xfId="0" applyNumberFormat="1" applyFont="1" applyFill="1" applyBorder="1" applyAlignment="1">
      <alignment vertical="center" wrapText="1"/>
    </xf>
    <xf numFmtId="176" fontId="9" fillId="0" borderId="82" xfId="0" applyNumberFormat="1" applyFont="1" applyBorder="1" applyAlignment="1">
      <alignment vertical="center" wrapText="1"/>
    </xf>
    <xf numFmtId="176" fontId="9" fillId="0" borderId="83" xfId="0" applyNumberFormat="1" applyFont="1" applyBorder="1" applyAlignment="1">
      <alignment vertical="center" wrapText="1"/>
    </xf>
    <xf numFmtId="176" fontId="9" fillId="0" borderId="84" xfId="0" applyNumberFormat="1" applyFont="1" applyBorder="1" applyAlignment="1">
      <alignment vertical="center" wrapText="1"/>
    </xf>
    <xf numFmtId="176" fontId="14" fillId="0" borderId="81" xfId="0" applyNumberFormat="1" applyFont="1" applyBorder="1" applyAlignment="1">
      <alignment horizontal="right" vertical="center" wrapText="1"/>
    </xf>
    <xf numFmtId="176" fontId="9" fillId="0" borderId="16" xfId="0" quotePrefix="1" applyNumberFormat="1" applyFont="1" applyBorder="1" applyAlignment="1">
      <alignment vertical="center" wrapText="1"/>
    </xf>
    <xf numFmtId="176" fontId="9" fillId="0" borderId="16" xfId="0" applyNumberFormat="1" applyFont="1" applyBorder="1" applyAlignment="1">
      <alignment vertical="center" wrapText="1"/>
    </xf>
    <xf numFmtId="176" fontId="9" fillId="0" borderId="31" xfId="0" applyNumberFormat="1" applyFont="1" applyBorder="1" applyAlignment="1">
      <alignment vertical="center" wrapText="1"/>
    </xf>
    <xf numFmtId="176" fontId="9" fillId="0" borderId="7" xfId="0" applyNumberFormat="1" applyFont="1" applyBorder="1" applyAlignment="1">
      <alignment vertical="center" wrapText="1"/>
    </xf>
    <xf numFmtId="176" fontId="9" fillId="0" borderId="26" xfId="0" applyNumberFormat="1" applyFont="1" applyBorder="1" applyAlignment="1">
      <alignment vertical="center" wrapText="1"/>
    </xf>
    <xf numFmtId="176" fontId="9" fillId="7" borderId="75" xfId="0" applyNumberFormat="1" applyFont="1" applyFill="1" applyBorder="1" applyAlignment="1">
      <alignment vertical="center" wrapText="1"/>
    </xf>
    <xf numFmtId="176" fontId="9" fillId="7" borderId="8" xfId="0" applyNumberFormat="1" applyFont="1" applyFill="1" applyBorder="1" applyAlignment="1">
      <alignment vertical="center" wrapText="1"/>
    </xf>
    <xf numFmtId="176" fontId="9" fillId="7" borderId="12" xfId="0" applyNumberFormat="1" applyFont="1" applyFill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19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176" fontId="9" fillId="7" borderId="20" xfId="0" applyNumberFormat="1" applyFont="1" applyFill="1" applyBorder="1" applyAlignment="1">
      <alignment vertical="center" wrapText="1"/>
    </xf>
    <xf numFmtId="176" fontId="9" fillId="0" borderId="86" xfId="0" quotePrefix="1" applyNumberFormat="1" applyFont="1" applyBorder="1" applyAlignment="1">
      <alignment vertical="center" wrapText="1"/>
    </xf>
    <xf numFmtId="176" fontId="9" fillId="0" borderId="87" xfId="0" applyNumberFormat="1" applyFont="1" applyBorder="1" applyAlignment="1">
      <alignment vertical="center" wrapText="1"/>
    </xf>
    <xf numFmtId="176" fontId="9" fillId="3" borderId="36" xfId="0" applyNumberFormat="1" applyFont="1" applyFill="1" applyBorder="1" applyAlignment="1">
      <alignment vertical="center" wrapText="1"/>
    </xf>
    <xf numFmtId="176" fontId="9" fillId="3" borderId="37" xfId="0" applyNumberFormat="1" applyFont="1" applyFill="1" applyBorder="1" applyAlignment="1">
      <alignment vertical="center" wrapText="1"/>
    </xf>
    <xf numFmtId="176" fontId="9" fillId="3" borderId="38" xfId="0" applyNumberFormat="1" applyFont="1" applyFill="1" applyBorder="1" applyAlignment="1">
      <alignment vertical="center" wrapText="1"/>
    </xf>
    <xf numFmtId="0" fontId="9" fillId="7" borderId="20" xfId="0" applyFont="1" applyFill="1" applyBorder="1" applyAlignment="1">
      <alignment horizontal="center" vertical="center"/>
    </xf>
    <xf numFmtId="0" fontId="9" fillId="7" borderId="92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6" fillId="0" borderId="72" xfId="0" applyFont="1" applyBorder="1" applyAlignment="1">
      <alignment horizontal="left" vertical="center" wrapText="1"/>
    </xf>
    <xf numFmtId="0" fontId="9" fillId="7" borderId="11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176" fontId="14" fillId="0" borderId="24" xfId="0" applyNumberFormat="1" applyFont="1" applyBorder="1" applyAlignment="1">
      <alignment horizontal="right" vertical="center"/>
    </xf>
    <xf numFmtId="176" fontId="14" fillId="0" borderId="71" xfId="0" applyNumberFormat="1" applyFont="1" applyBorder="1" applyAlignment="1">
      <alignment horizontal="right" vertical="center"/>
    </xf>
    <xf numFmtId="176" fontId="14" fillId="0" borderId="28" xfId="0" applyNumberFormat="1" applyFont="1" applyBorder="1" applyAlignment="1">
      <alignment horizontal="right" vertical="center"/>
    </xf>
    <xf numFmtId="176" fontId="14" fillId="0" borderId="47" xfId="0" applyNumberFormat="1" applyFont="1" applyBorder="1" applyAlignment="1">
      <alignment horizontal="right" vertical="center"/>
    </xf>
    <xf numFmtId="176" fontId="14" fillId="0" borderId="48" xfId="0" applyNumberFormat="1" applyFont="1" applyBorder="1" applyAlignment="1">
      <alignment horizontal="right" vertical="center"/>
    </xf>
    <xf numFmtId="0" fontId="9" fillId="0" borderId="97" xfId="0" quotePrefix="1" applyFont="1" applyBorder="1" applyAlignment="1">
      <alignment horizontal="center" vertical="center" wrapText="1"/>
    </xf>
    <xf numFmtId="176" fontId="14" fillId="0" borderId="88" xfId="0" applyNumberFormat="1" applyFont="1" applyBorder="1" applyAlignment="1">
      <alignment horizontal="right" vertical="center" wrapText="1"/>
    </xf>
    <xf numFmtId="176" fontId="14" fillId="0" borderId="74" xfId="0" applyNumberFormat="1" applyFont="1" applyBorder="1" applyAlignment="1">
      <alignment horizontal="right" vertical="center" wrapText="1"/>
    </xf>
    <xf numFmtId="176" fontId="14" fillId="0" borderId="89" xfId="0" applyNumberFormat="1" applyFont="1" applyBorder="1" applyAlignment="1">
      <alignment horizontal="right" vertical="center" wrapText="1"/>
    </xf>
    <xf numFmtId="176" fontId="9" fillId="0" borderId="10" xfId="0" applyNumberFormat="1" applyFont="1" applyBorder="1" applyAlignment="1">
      <alignment horizontal="right" vertical="center" wrapText="1"/>
    </xf>
    <xf numFmtId="176" fontId="9" fillId="0" borderId="90" xfId="0" applyNumberFormat="1" applyFont="1" applyBorder="1" applyAlignment="1">
      <alignment horizontal="right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176" fontId="9" fillId="0" borderId="32" xfId="0" quotePrefix="1" applyNumberFormat="1" applyFont="1" applyBorder="1" applyAlignment="1">
      <alignment vertical="center" wrapText="1"/>
    </xf>
    <xf numFmtId="176" fontId="9" fillId="2" borderId="75" xfId="0" quotePrefix="1" applyNumberFormat="1" applyFont="1" applyFill="1" applyBorder="1" applyAlignment="1">
      <alignment vertical="center" wrapText="1"/>
    </xf>
    <xf numFmtId="176" fontId="9" fillId="2" borderId="8" xfId="0" applyNumberFormat="1" applyFont="1" applyFill="1" applyBorder="1" applyAlignment="1">
      <alignment vertical="center" wrapText="1"/>
    </xf>
    <xf numFmtId="176" fontId="9" fillId="2" borderId="12" xfId="0" applyNumberFormat="1" applyFont="1" applyFill="1" applyBorder="1" applyAlignment="1">
      <alignment vertical="center" wrapText="1"/>
    </xf>
    <xf numFmtId="176" fontId="14" fillId="0" borderId="18" xfId="0" applyNumberFormat="1" applyFont="1" applyBorder="1" applyAlignment="1">
      <alignment horizontal="right" vertical="center" wrapText="1"/>
    </xf>
    <xf numFmtId="176" fontId="9" fillId="0" borderId="22" xfId="0" applyNumberFormat="1" applyFont="1" applyBorder="1" applyAlignment="1">
      <alignment vertical="center" wrapText="1"/>
    </xf>
    <xf numFmtId="176" fontId="9" fillId="0" borderId="0" xfId="0" applyNumberFormat="1" applyFont="1" applyBorder="1" applyAlignment="1">
      <alignment vertical="center" wrapText="1"/>
    </xf>
    <xf numFmtId="176" fontId="9" fillId="0" borderId="25" xfId="0" applyNumberFormat="1" applyFont="1" applyBorder="1" applyAlignment="1">
      <alignment vertical="center" wrapText="1"/>
    </xf>
    <xf numFmtId="176" fontId="9" fillId="0" borderId="21" xfId="0" applyNumberFormat="1" applyFont="1" applyBorder="1" applyAlignment="1">
      <alignment vertical="center" wrapText="1"/>
    </xf>
    <xf numFmtId="0" fontId="9" fillId="0" borderId="100" xfId="0" applyFont="1" applyBorder="1" applyAlignment="1">
      <alignment horizontal="center" vertical="center" wrapText="1"/>
    </xf>
    <xf numFmtId="0" fontId="9" fillId="0" borderId="94" xfId="0" applyFont="1" applyBorder="1" applyAlignment="1">
      <alignment horizontal="center" vertical="center" wrapText="1"/>
    </xf>
    <xf numFmtId="176" fontId="9" fillId="0" borderId="16" xfId="0" quotePrefix="1" applyNumberFormat="1" applyFont="1" applyBorder="1" applyAlignment="1">
      <alignment horizontal="left" vertical="center" wrapText="1"/>
    </xf>
    <xf numFmtId="176" fontId="9" fillId="0" borderId="31" xfId="0" quotePrefix="1" applyNumberFormat="1" applyFont="1" applyBorder="1" applyAlignment="1">
      <alignment horizontal="left" vertical="center" wrapText="1"/>
    </xf>
    <xf numFmtId="176" fontId="9" fillId="0" borderId="21" xfId="0" quotePrefix="1" applyNumberFormat="1" applyFont="1" applyBorder="1" applyAlignment="1">
      <alignment horizontal="left" vertical="center" wrapText="1"/>
    </xf>
    <xf numFmtId="176" fontId="9" fillId="0" borderId="7" xfId="0" quotePrefix="1" applyNumberFormat="1" applyFont="1" applyBorder="1" applyAlignment="1">
      <alignment horizontal="left" vertical="center" wrapText="1"/>
    </xf>
    <xf numFmtId="176" fontId="9" fillId="0" borderId="26" xfId="0" quotePrefix="1" applyNumberFormat="1" applyFont="1" applyBorder="1" applyAlignment="1">
      <alignment horizontal="left" vertical="center" wrapText="1"/>
    </xf>
    <xf numFmtId="176" fontId="9" fillId="0" borderId="10" xfId="0" applyNumberFormat="1" applyFont="1" applyBorder="1" applyAlignment="1">
      <alignment horizontal="center" vertical="center" wrapText="1"/>
    </xf>
    <xf numFmtId="176" fontId="9" fillId="0" borderId="67" xfId="0" applyNumberFormat="1" applyFont="1" applyBorder="1" applyAlignment="1">
      <alignment horizontal="left" vertical="center" wrapText="1"/>
    </xf>
    <xf numFmtId="176" fontId="9" fillId="4" borderId="75" xfId="0" applyNumberFormat="1" applyFont="1" applyFill="1" applyBorder="1" applyAlignment="1">
      <alignment vertical="center" wrapText="1"/>
    </xf>
    <xf numFmtId="176" fontId="9" fillId="4" borderId="8" xfId="0" applyNumberFormat="1" applyFont="1" applyFill="1" applyBorder="1" applyAlignment="1">
      <alignment vertical="center" wrapText="1"/>
    </xf>
    <xf numFmtId="176" fontId="9" fillId="4" borderId="12" xfId="0" applyNumberFormat="1" applyFont="1" applyFill="1" applyBorder="1" applyAlignment="1">
      <alignment vertical="center" wrapText="1"/>
    </xf>
    <xf numFmtId="176" fontId="9" fillId="0" borderId="20" xfId="0" applyNumberFormat="1" applyFont="1" applyBorder="1" applyAlignment="1">
      <alignment vertical="center" wrapText="1"/>
    </xf>
  </cellXfs>
  <cellStyles count="4">
    <cellStyle name="쉼표 [0]" xfId="1" builtinId="6"/>
    <cellStyle name="쉼표 [0] 2" xfId="2"/>
    <cellStyle name="표준" xfId="0" builtinId="0"/>
    <cellStyle name="표준 2" xf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0"/>
  <sheetViews>
    <sheetView view="pageBreakPreview" zoomScale="130" zoomScaleNormal="130" zoomScaleSheetLayoutView="130" workbookViewId="0">
      <selection activeCell="G25" sqref="G25"/>
    </sheetView>
  </sheetViews>
  <sheetFormatPr defaultRowHeight="17.25"/>
  <cols>
    <col min="1" max="1" width="2.875" style="14" customWidth="1"/>
    <col min="2" max="2" width="8.125" style="15" customWidth="1"/>
    <col min="3" max="3" width="2.875" style="15" customWidth="1"/>
    <col min="4" max="4" width="8.125" style="16" customWidth="1"/>
    <col min="5" max="5" width="3.875" style="16" customWidth="1"/>
    <col min="6" max="6" width="9" style="16" customWidth="1"/>
    <col min="7" max="7" width="11.625" style="24" customWidth="1"/>
    <col min="8" max="8" width="6.125" style="25" customWidth="1"/>
    <col min="9" max="9" width="1.75" style="26" customWidth="1"/>
    <col min="10" max="10" width="3" style="26" customWidth="1"/>
    <col min="11" max="11" width="2.125" style="26" customWidth="1"/>
    <col min="12" max="12" width="1.875" style="26" customWidth="1"/>
    <col min="13" max="13" width="2.625" style="26" customWidth="1"/>
    <col min="14" max="14" width="3.375" style="26" customWidth="1"/>
    <col min="15" max="15" width="2" style="26" customWidth="1"/>
    <col min="16" max="17" width="2.625" style="26" customWidth="1"/>
    <col min="18" max="19" width="1.75" style="26" customWidth="1"/>
    <col min="20" max="20" width="2.75" style="26" customWidth="1"/>
    <col min="21" max="22" width="1.75" style="26" customWidth="1"/>
    <col min="23" max="23" width="7.875" style="27" customWidth="1"/>
    <col min="24" max="16384" width="9" style="1"/>
  </cols>
  <sheetData>
    <row r="1" spans="1:24" ht="30" customHeight="1">
      <c r="A1" s="218" t="s">
        <v>117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</row>
    <row r="2" spans="1:24" ht="21" customHeight="1" thickBot="1">
      <c r="A2" s="219" t="s">
        <v>52</v>
      </c>
      <c r="B2" s="219"/>
      <c r="C2" s="220"/>
      <c r="D2" s="220"/>
      <c r="E2" s="11"/>
      <c r="F2" s="221" t="s">
        <v>1</v>
      </c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</row>
    <row r="3" spans="1:24" ht="22.5" customHeight="1">
      <c r="A3" s="250" t="s">
        <v>2</v>
      </c>
      <c r="B3" s="251"/>
      <c r="C3" s="251"/>
      <c r="D3" s="251"/>
      <c r="E3" s="251"/>
      <c r="F3" s="252"/>
      <c r="G3" s="240" t="s">
        <v>66</v>
      </c>
      <c r="H3" s="242" t="s">
        <v>67</v>
      </c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4"/>
    </row>
    <row r="4" spans="1:24" ht="22.5" customHeight="1" thickBot="1">
      <c r="A4" s="248" t="s">
        <v>3</v>
      </c>
      <c r="B4" s="249"/>
      <c r="C4" s="253" t="s">
        <v>4</v>
      </c>
      <c r="D4" s="249"/>
      <c r="E4" s="253" t="s">
        <v>5</v>
      </c>
      <c r="F4" s="249"/>
      <c r="G4" s="241"/>
      <c r="H4" s="245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7"/>
    </row>
    <row r="5" spans="1:24" ht="18" customHeight="1" thickTop="1">
      <c r="A5" s="227" t="s">
        <v>6</v>
      </c>
      <c r="B5" s="225" t="s">
        <v>68</v>
      </c>
      <c r="C5" s="225">
        <v>11</v>
      </c>
      <c r="D5" s="225" t="s">
        <v>53</v>
      </c>
      <c r="E5" s="225">
        <v>111</v>
      </c>
      <c r="F5" s="225" t="s">
        <v>69</v>
      </c>
      <c r="G5" s="238">
        <f>7493760+1873440+17276400</f>
        <v>26643600</v>
      </c>
      <c r="H5" s="233" t="s">
        <v>153</v>
      </c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5"/>
      <c r="X5" s="157"/>
    </row>
    <row r="6" spans="1:24" ht="18" customHeight="1">
      <c r="A6" s="228"/>
      <c r="B6" s="230"/>
      <c r="C6" s="230"/>
      <c r="D6" s="230"/>
      <c r="E6" s="226"/>
      <c r="F6" s="226"/>
      <c r="G6" s="185"/>
      <c r="H6" s="203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5"/>
      <c r="X6" s="157"/>
    </row>
    <row r="7" spans="1:24" ht="30" customHeight="1">
      <c r="A7" s="228"/>
      <c r="B7" s="230"/>
      <c r="C7" s="230"/>
      <c r="D7" s="230"/>
      <c r="E7" s="226"/>
      <c r="F7" s="226"/>
      <c r="G7" s="239"/>
      <c r="H7" s="23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37"/>
      <c r="X7" s="157"/>
    </row>
    <row r="8" spans="1:24" ht="18" customHeight="1">
      <c r="A8" s="228"/>
      <c r="B8" s="230"/>
      <c r="C8" s="230"/>
      <c r="D8" s="230"/>
      <c r="E8" s="181">
        <v>112</v>
      </c>
      <c r="F8" s="181" t="s">
        <v>70</v>
      </c>
      <c r="G8" s="184">
        <v>17280000</v>
      </c>
      <c r="H8" s="210" t="s">
        <v>134</v>
      </c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9"/>
      <c r="X8" s="157"/>
    </row>
    <row r="9" spans="1:24" ht="18" customHeight="1">
      <c r="A9" s="228"/>
      <c r="B9" s="230"/>
      <c r="C9" s="232"/>
      <c r="D9" s="232"/>
      <c r="E9" s="232"/>
      <c r="F9" s="232"/>
      <c r="G9" s="211"/>
      <c r="H9" s="23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37"/>
      <c r="X9" s="157"/>
    </row>
    <row r="10" spans="1:24" ht="18" customHeight="1">
      <c r="A10" s="229"/>
      <c r="B10" s="231"/>
      <c r="C10" s="222" t="s">
        <v>24</v>
      </c>
      <c r="D10" s="223"/>
      <c r="E10" s="223"/>
      <c r="F10" s="224"/>
      <c r="G10" s="75">
        <f>G5+G8</f>
        <v>43923600</v>
      </c>
      <c r="H10" s="68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70"/>
      <c r="W10" s="71"/>
      <c r="X10" s="157"/>
    </row>
    <row r="11" spans="1:24" ht="44.25" customHeight="1">
      <c r="A11" s="198" t="s">
        <v>39</v>
      </c>
      <c r="B11" s="193" t="s">
        <v>54</v>
      </c>
      <c r="C11" s="144">
        <v>41</v>
      </c>
      <c r="D11" s="144" t="s">
        <v>54</v>
      </c>
      <c r="E11" s="144">
        <v>413</v>
      </c>
      <c r="F11" s="146" t="s">
        <v>118</v>
      </c>
      <c r="G11" s="145">
        <f>5876640+68560+139320+2880000</f>
        <v>8964520</v>
      </c>
      <c r="H11" s="210" t="s">
        <v>135</v>
      </c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9"/>
      <c r="X11" s="157"/>
    </row>
    <row r="12" spans="1:24" ht="18" customHeight="1">
      <c r="A12" s="163"/>
      <c r="B12" s="180"/>
      <c r="C12" s="217" t="s">
        <v>24</v>
      </c>
      <c r="D12" s="207"/>
      <c r="E12" s="187"/>
      <c r="F12" s="189"/>
      <c r="G12" s="126">
        <f>G11</f>
        <v>8964520</v>
      </c>
      <c r="H12" s="115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7"/>
      <c r="X12" s="157"/>
    </row>
    <row r="13" spans="1:24" ht="18" customHeight="1">
      <c r="A13" s="198" t="s">
        <v>55</v>
      </c>
      <c r="B13" s="178" t="s">
        <v>56</v>
      </c>
      <c r="C13" s="193">
        <v>51</v>
      </c>
      <c r="D13" s="181" t="s">
        <v>56</v>
      </c>
      <c r="E13" s="7">
        <v>511</v>
      </c>
      <c r="F13" s="4" t="s">
        <v>57</v>
      </c>
      <c r="G13" s="76">
        <v>0</v>
      </c>
      <c r="H13" s="51"/>
      <c r="I13" s="216"/>
      <c r="J13" s="216"/>
      <c r="K13" s="216"/>
      <c r="L13" s="216"/>
      <c r="M13" s="54"/>
      <c r="N13" s="54"/>
      <c r="O13" s="216"/>
      <c r="P13" s="216"/>
      <c r="Q13" s="54"/>
      <c r="R13" s="54"/>
      <c r="S13" s="54"/>
      <c r="T13" s="54"/>
      <c r="U13" s="54"/>
      <c r="V13" s="19"/>
      <c r="W13" s="60"/>
      <c r="X13" s="157"/>
    </row>
    <row r="14" spans="1:24" ht="18" customHeight="1">
      <c r="A14" s="162"/>
      <c r="B14" s="179"/>
      <c r="C14" s="215"/>
      <c r="D14" s="183"/>
      <c r="E14" s="7">
        <v>512</v>
      </c>
      <c r="F14" s="4" t="s">
        <v>71</v>
      </c>
      <c r="G14" s="76">
        <v>0</v>
      </c>
      <c r="H14" s="47"/>
      <c r="I14" s="171"/>
      <c r="J14" s="171"/>
      <c r="K14" s="171"/>
      <c r="L14" s="171"/>
      <c r="M14" s="54"/>
      <c r="N14" s="54"/>
      <c r="O14" s="216"/>
      <c r="P14" s="216"/>
      <c r="Q14" s="50"/>
      <c r="R14" s="50"/>
      <c r="S14" s="50"/>
      <c r="T14" s="50"/>
      <c r="U14" s="50"/>
      <c r="V14" s="19"/>
      <c r="W14" s="56"/>
      <c r="X14" s="157"/>
    </row>
    <row r="15" spans="1:24" ht="18" customHeight="1">
      <c r="A15" s="200"/>
      <c r="B15" s="179"/>
      <c r="C15" s="206" t="s">
        <v>24</v>
      </c>
      <c r="D15" s="207"/>
      <c r="E15" s="208"/>
      <c r="F15" s="209"/>
      <c r="G15" s="77">
        <f>G13+G14</f>
        <v>0</v>
      </c>
      <c r="H15" s="68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71"/>
      <c r="X15" s="157"/>
    </row>
    <row r="16" spans="1:24" ht="18" customHeight="1">
      <c r="A16" s="212" t="s">
        <v>42</v>
      </c>
      <c r="B16" s="181" t="s">
        <v>58</v>
      </c>
      <c r="C16" s="181">
        <v>61</v>
      </c>
      <c r="D16" s="181" t="s">
        <v>58</v>
      </c>
      <c r="E16" s="181">
        <v>611</v>
      </c>
      <c r="F16" s="181" t="s">
        <v>59</v>
      </c>
      <c r="G16" s="184">
        <f>37468800+29975040+16860960+69105600</f>
        <v>153410400</v>
      </c>
      <c r="H16" s="167" t="s">
        <v>154</v>
      </c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9"/>
      <c r="X16" s="157"/>
    </row>
    <row r="17" spans="1:24" ht="18" customHeight="1">
      <c r="A17" s="213"/>
      <c r="B17" s="182"/>
      <c r="C17" s="182"/>
      <c r="D17" s="182"/>
      <c r="E17" s="182"/>
      <c r="F17" s="182"/>
      <c r="G17" s="185"/>
      <c r="H17" s="203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5"/>
      <c r="X17" s="157"/>
    </row>
    <row r="18" spans="1:24" ht="18" customHeight="1">
      <c r="A18" s="213"/>
      <c r="B18" s="182"/>
      <c r="C18" s="182"/>
      <c r="D18" s="182"/>
      <c r="E18" s="182"/>
      <c r="F18" s="182"/>
      <c r="G18" s="185"/>
      <c r="H18" s="203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5"/>
      <c r="X18" s="157"/>
    </row>
    <row r="19" spans="1:24" ht="29.25" customHeight="1">
      <c r="A19" s="213"/>
      <c r="B19" s="182"/>
      <c r="C19" s="182"/>
      <c r="D19" s="182"/>
      <c r="E19" s="182"/>
      <c r="F19" s="182"/>
      <c r="G19" s="185"/>
      <c r="H19" s="203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5"/>
      <c r="X19" s="157"/>
    </row>
    <row r="20" spans="1:24" ht="18" customHeight="1">
      <c r="A20" s="214"/>
      <c r="B20" s="183"/>
      <c r="C20" s="190" t="s">
        <v>24</v>
      </c>
      <c r="D20" s="191"/>
      <c r="E20" s="191"/>
      <c r="F20" s="192"/>
      <c r="G20" s="154">
        <f>G16</f>
        <v>153410400</v>
      </c>
      <c r="H20" s="164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6"/>
      <c r="X20" s="157"/>
    </row>
    <row r="21" spans="1:24" ht="18" customHeight="1">
      <c r="A21" s="162" t="s">
        <v>49</v>
      </c>
      <c r="B21" s="179" t="s">
        <v>60</v>
      </c>
      <c r="C21" s="193">
        <v>81</v>
      </c>
      <c r="D21" s="202" t="s">
        <v>60</v>
      </c>
      <c r="E21" s="7">
        <v>811</v>
      </c>
      <c r="F21" s="13" t="s">
        <v>105</v>
      </c>
      <c r="G21" s="76"/>
      <c r="H21" s="173"/>
      <c r="I21" s="174"/>
      <c r="J21" s="174"/>
      <c r="K21" s="174"/>
      <c r="L21" s="174"/>
      <c r="M21" s="174"/>
      <c r="N21" s="174"/>
      <c r="O21" s="141"/>
      <c r="P21" s="141"/>
      <c r="Q21" s="141"/>
      <c r="R21" s="141"/>
      <c r="S21" s="141"/>
      <c r="T21" s="141"/>
      <c r="U21" s="141"/>
      <c r="V21" s="20"/>
      <c r="W21" s="147"/>
      <c r="X21" s="157"/>
    </row>
    <row r="22" spans="1:24" ht="30" customHeight="1">
      <c r="A22" s="162"/>
      <c r="B22" s="179"/>
      <c r="C22" s="194"/>
      <c r="D22" s="202"/>
      <c r="E22" s="7">
        <v>812</v>
      </c>
      <c r="F22" s="144" t="s">
        <v>120</v>
      </c>
      <c r="G22" s="76"/>
      <c r="H22" s="170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2"/>
      <c r="X22" s="157"/>
    </row>
    <row r="23" spans="1:24" ht="18" customHeight="1">
      <c r="A23" s="163"/>
      <c r="B23" s="180"/>
      <c r="C23" s="186" t="s">
        <v>24</v>
      </c>
      <c r="D23" s="187"/>
      <c r="E23" s="188"/>
      <c r="F23" s="189"/>
      <c r="G23" s="75">
        <f>G21+G22</f>
        <v>0</v>
      </c>
      <c r="H23" s="118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71"/>
      <c r="X23" s="157"/>
    </row>
    <row r="24" spans="1:24" ht="18" customHeight="1">
      <c r="A24" s="198" t="s">
        <v>107</v>
      </c>
      <c r="B24" s="178" t="s">
        <v>61</v>
      </c>
      <c r="C24" s="193">
        <v>91</v>
      </c>
      <c r="D24" s="178" t="s">
        <v>61</v>
      </c>
      <c r="E24" s="4">
        <v>911</v>
      </c>
      <c r="F24" s="4" t="s">
        <v>62</v>
      </c>
      <c r="G24" s="139">
        <v>3616609</v>
      </c>
      <c r="H24" s="47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6"/>
      <c r="X24" s="157"/>
    </row>
    <row r="25" spans="1:24" ht="30" customHeight="1">
      <c r="A25" s="162"/>
      <c r="B25" s="179"/>
      <c r="C25" s="201"/>
      <c r="D25" s="180"/>
      <c r="E25" s="4">
        <v>912</v>
      </c>
      <c r="F25" s="7" t="s">
        <v>121</v>
      </c>
      <c r="G25" s="139"/>
      <c r="H25" s="142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7"/>
      <c r="X25" s="157"/>
    </row>
    <row r="26" spans="1:24" ht="18" customHeight="1">
      <c r="A26" s="163"/>
      <c r="B26" s="180"/>
      <c r="C26" s="186" t="s">
        <v>24</v>
      </c>
      <c r="D26" s="188"/>
      <c r="E26" s="188"/>
      <c r="F26" s="189"/>
      <c r="G26" s="75">
        <f>G24</f>
        <v>3616609</v>
      </c>
      <c r="H26" s="68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71"/>
      <c r="X26" s="157"/>
    </row>
    <row r="27" spans="1:24" ht="27" customHeight="1">
      <c r="A27" s="199">
        <v>10</v>
      </c>
      <c r="B27" s="178" t="s">
        <v>63</v>
      </c>
      <c r="C27" s="178">
        <v>101</v>
      </c>
      <c r="D27" s="178" t="s">
        <v>63</v>
      </c>
      <c r="E27" s="4">
        <v>1012</v>
      </c>
      <c r="F27" s="4" t="s">
        <v>64</v>
      </c>
      <c r="G27" s="76">
        <v>3000</v>
      </c>
      <c r="H27" s="175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7"/>
      <c r="X27" s="157"/>
    </row>
    <row r="28" spans="1:24" ht="55.5" customHeight="1">
      <c r="A28" s="200"/>
      <c r="B28" s="179"/>
      <c r="C28" s="179"/>
      <c r="D28" s="179"/>
      <c r="E28" s="140">
        <v>1013</v>
      </c>
      <c r="F28" s="140" t="s">
        <v>106</v>
      </c>
      <c r="G28" s="143">
        <f>3000000+2520000</f>
        <v>5520000</v>
      </c>
      <c r="H28" s="167" t="s">
        <v>136</v>
      </c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9"/>
      <c r="X28" s="157"/>
    </row>
    <row r="29" spans="1:24" ht="18" customHeight="1">
      <c r="A29" s="163"/>
      <c r="B29" s="180"/>
      <c r="C29" s="186" t="s">
        <v>24</v>
      </c>
      <c r="D29" s="188"/>
      <c r="E29" s="188"/>
      <c r="F29" s="189"/>
      <c r="G29" s="75">
        <f>G28+G27</f>
        <v>5523000</v>
      </c>
      <c r="H29" s="68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70"/>
      <c r="W29" s="71"/>
      <c r="X29" s="157"/>
    </row>
    <row r="30" spans="1:24" ht="22.5" customHeight="1" thickBot="1">
      <c r="A30" s="195" t="s">
        <v>65</v>
      </c>
      <c r="B30" s="196"/>
      <c r="C30" s="196"/>
      <c r="D30" s="196"/>
      <c r="E30" s="196"/>
      <c r="F30" s="197"/>
      <c r="G30" s="81">
        <f>G10+G12+G15+G20+G23+G26+G29</f>
        <v>215438129</v>
      </c>
      <c r="H30" s="82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4"/>
      <c r="X30" s="157"/>
    </row>
  </sheetData>
  <mergeCells count="66">
    <mergeCell ref="G3:G4"/>
    <mergeCell ref="H3:W4"/>
    <mergeCell ref="A4:B4"/>
    <mergeCell ref="A3:F3"/>
    <mergeCell ref="C4:D4"/>
    <mergeCell ref="E4:F4"/>
    <mergeCell ref="A1:W1"/>
    <mergeCell ref="A2:B2"/>
    <mergeCell ref="C2:D2"/>
    <mergeCell ref="F2:W2"/>
    <mergeCell ref="C10:F10"/>
    <mergeCell ref="F5:F7"/>
    <mergeCell ref="A5:A10"/>
    <mergeCell ref="B5:B10"/>
    <mergeCell ref="E5:E7"/>
    <mergeCell ref="E8:E9"/>
    <mergeCell ref="H5:W7"/>
    <mergeCell ref="G5:G7"/>
    <mergeCell ref="C5:C9"/>
    <mergeCell ref="D5:D9"/>
    <mergeCell ref="F8:F9"/>
    <mergeCell ref="H8:W9"/>
    <mergeCell ref="H11:W11"/>
    <mergeCell ref="G8:G9"/>
    <mergeCell ref="A16:A20"/>
    <mergeCell ref="C13:C14"/>
    <mergeCell ref="A11:A12"/>
    <mergeCell ref="B11:B12"/>
    <mergeCell ref="A13:A15"/>
    <mergeCell ref="I13:L13"/>
    <mergeCell ref="C12:F12"/>
    <mergeCell ref="B13:B15"/>
    <mergeCell ref="E16:E19"/>
    <mergeCell ref="I14:L14"/>
    <mergeCell ref="O14:P14"/>
    <mergeCell ref="D13:D14"/>
    <mergeCell ref="O13:P13"/>
    <mergeCell ref="D21:D22"/>
    <mergeCell ref="H16:W19"/>
    <mergeCell ref="F16:F19"/>
    <mergeCell ref="C15:F15"/>
    <mergeCell ref="C16:C19"/>
    <mergeCell ref="A30:F30"/>
    <mergeCell ref="A24:A26"/>
    <mergeCell ref="B24:B26"/>
    <mergeCell ref="C26:F26"/>
    <mergeCell ref="A27:A29"/>
    <mergeCell ref="C29:F29"/>
    <mergeCell ref="C24:C25"/>
    <mergeCell ref="D24:D25"/>
    <mergeCell ref="A21:A23"/>
    <mergeCell ref="H20:W20"/>
    <mergeCell ref="H28:W28"/>
    <mergeCell ref="H22:W22"/>
    <mergeCell ref="H21:N21"/>
    <mergeCell ref="H27:W27"/>
    <mergeCell ref="D27:D28"/>
    <mergeCell ref="B21:B23"/>
    <mergeCell ref="B16:B20"/>
    <mergeCell ref="G16:G19"/>
    <mergeCell ref="B27:B29"/>
    <mergeCell ref="C27:C28"/>
    <mergeCell ref="C23:F23"/>
    <mergeCell ref="C20:F20"/>
    <mergeCell ref="D16:D19"/>
    <mergeCell ref="C21:C22"/>
  </mergeCells>
  <phoneticPr fontId="2" type="noConversion"/>
  <printOptions horizontalCentered="1"/>
  <pageMargins left="0.17" right="0.17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65"/>
  <sheetViews>
    <sheetView view="pageBreakPreview" zoomScale="140" zoomScaleNormal="130" zoomScaleSheetLayoutView="140" workbookViewId="0">
      <selection activeCell="G60" sqref="G60"/>
    </sheetView>
  </sheetViews>
  <sheetFormatPr defaultRowHeight="16.5"/>
  <cols>
    <col min="1" max="1" width="2.875" style="8" customWidth="1"/>
    <col min="2" max="2" width="7.375" style="8" customWidth="1"/>
    <col min="3" max="3" width="2.875" style="8" customWidth="1"/>
    <col min="4" max="4" width="8.25" style="9" customWidth="1"/>
    <col min="5" max="5" width="4" style="9" customWidth="1"/>
    <col min="6" max="6" width="9.25" style="9" customWidth="1"/>
    <col min="7" max="7" width="12" style="36" customWidth="1"/>
    <col min="8" max="8" width="5.875" style="25" customWidth="1"/>
    <col min="9" max="9" width="3.625" style="26" customWidth="1"/>
    <col min="10" max="10" width="2.625" style="26" customWidth="1"/>
    <col min="11" max="11" width="1.625" style="26" customWidth="1"/>
    <col min="12" max="12" width="1.875" style="26" customWidth="1"/>
    <col min="13" max="13" width="2.75" style="26" customWidth="1"/>
    <col min="14" max="14" width="1.875" style="26" customWidth="1"/>
    <col min="15" max="15" width="2.5" style="26" customWidth="1"/>
    <col min="16" max="16" width="2.125" style="26" customWidth="1"/>
    <col min="17" max="17" width="2.25" style="26" customWidth="1"/>
    <col min="18" max="19" width="2.625" style="26" customWidth="1"/>
    <col min="20" max="21" width="1.875" style="26" customWidth="1"/>
    <col min="22" max="22" width="1.75" style="26" customWidth="1"/>
    <col min="23" max="23" width="8.75" style="27" customWidth="1"/>
    <col min="24" max="24" width="11.875" style="10" customWidth="1"/>
    <col min="25" max="16384" width="9" style="10"/>
  </cols>
  <sheetData>
    <row r="1" spans="1:25" ht="45" customHeight="1">
      <c r="A1" s="254" t="s">
        <v>122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</row>
    <row r="2" spans="1:25" ht="21" customHeight="1" thickBot="1">
      <c r="A2" s="219" t="s">
        <v>0</v>
      </c>
      <c r="B2" s="219"/>
      <c r="C2" s="2"/>
      <c r="D2" s="2"/>
      <c r="E2" s="2"/>
      <c r="F2" s="221" t="s">
        <v>1</v>
      </c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</row>
    <row r="3" spans="1:25" ht="22.5" customHeight="1">
      <c r="A3" s="250" t="s">
        <v>2</v>
      </c>
      <c r="B3" s="251"/>
      <c r="C3" s="251"/>
      <c r="D3" s="251"/>
      <c r="E3" s="251"/>
      <c r="F3" s="252"/>
      <c r="G3" s="306" t="s">
        <v>66</v>
      </c>
      <c r="H3" s="308" t="s">
        <v>67</v>
      </c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4"/>
    </row>
    <row r="4" spans="1:25" ht="22.5" customHeight="1" thickBot="1">
      <c r="A4" s="248" t="s">
        <v>3</v>
      </c>
      <c r="B4" s="249"/>
      <c r="C4" s="253" t="s">
        <v>4</v>
      </c>
      <c r="D4" s="249"/>
      <c r="E4" s="253" t="s">
        <v>5</v>
      </c>
      <c r="F4" s="249"/>
      <c r="G4" s="307"/>
      <c r="H4" s="309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7"/>
    </row>
    <row r="5" spans="1:25" ht="22.5" customHeight="1" thickTop="1">
      <c r="A5" s="313" t="s">
        <v>6</v>
      </c>
      <c r="B5" s="316" t="s">
        <v>7</v>
      </c>
      <c r="C5" s="316">
        <v>11</v>
      </c>
      <c r="D5" s="310" t="s">
        <v>8</v>
      </c>
      <c r="E5" s="316">
        <v>111</v>
      </c>
      <c r="F5" s="316" t="s">
        <v>9</v>
      </c>
      <c r="G5" s="335">
        <v>133200000</v>
      </c>
      <c r="H5" s="233" t="s">
        <v>142</v>
      </c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5"/>
      <c r="X5" s="158"/>
    </row>
    <row r="6" spans="1:25" ht="32.25" customHeight="1">
      <c r="A6" s="314"/>
      <c r="B6" s="317"/>
      <c r="C6" s="317"/>
      <c r="D6" s="311"/>
      <c r="E6" s="317"/>
      <c r="F6" s="317"/>
      <c r="G6" s="336"/>
      <c r="H6" s="23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37"/>
      <c r="X6" s="158"/>
    </row>
    <row r="7" spans="1:25" ht="24.75" customHeight="1">
      <c r="A7" s="314"/>
      <c r="B7" s="317"/>
      <c r="C7" s="317"/>
      <c r="D7" s="311"/>
      <c r="E7" s="4">
        <v>112</v>
      </c>
      <c r="F7" s="4" t="s">
        <v>109</v>
      </c>
      <c r="G7" s="92">
        <v>2880000</v>
      </c>
      <c r="H7" s="259" t="s">
        <v>141</v>
      </c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2"/>
      <c r="X7" s="158"/>
    </row>
    <row r="8" spans="1:25" ht="23.1" customHeight="1">
      <c r="A8" s="314"/>
      <c r="B8" s="317"/>
      <c r="C8" s="317"/>
      <c r="D8" s="311"/>
      <c r="E8" s="4">
        <v>113</v>
      </c>
      <c r="F8" s="4" t="s">
        <v>10</v>
      </c>
      <c r="G8" s="92"/>
      <c r="H8" s="173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261"/>
      <c r="X8" s="158"/>
    </row>
    <row r="9" spans="1:25" ht="54.75" customHeight="1">
      <c r="A9" s="314"/>
      <c r="B9" s="317"/>
      <c r="C9" s="317"/>
      <c r="D9" s="311"/>
      <c r="E9" s="48">
        <v>115</v>
      </c>
      <c r="F9" s="48" t="s">
        <v>72</v>
      </c>
      <c r="G9" s="94">
        <v>10889760</v>
      </c>
      <c r="H9" s="288" t="s">
        <v>143</v>
      </c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2"/>
      <c r="X9" s="158"/>
    </row>
    <row r="10" spans="1:25" ht="18.75" customHeight="1">
      <c r="A10" s="314"/>
      <c r="B10" s="317"/>
      <c r="C10" s="317"/>
      <c r="D10" s="311"/>
      <c r="E10" s="347">
        <v>116</v>
      </c>
      <c r="F10" s="337" t="s">
        <v>11</v>
      </c>
      <c r="G10" s="341">
        <f>5684400+3877800+253800+1004040+1006200</f>
        <v>11826240</v>
      </c>
      <c r="H10" s="167" t="s">
        <v>144</v>
      </c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9"/>
      <c r="X10" s="158"/>
    </row>
    <row r="11" spans="1:25" ht="15.75" customHeight="1">
      <c r="A11" s="314"/>
      <c r="B11" s="317"/>
      <c r="C11" s="317"/>
      <c r="D11" s="311"/>
      <c r="E11" s="348"/>
      <c r="F11" s="317"/>
      <c r="G11" s="342"/>
      <c r="H11" s="203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5"/>
      <c r="X11" s="158"/>
    </row>
    <row r="12" spans="1:25" ht="10.5" customHeight="1">
      <c r="A12" s="314"/>
      <c r="B12" s="317"/>
      <c r="C12" s="317"/>
      <c r="D12" s="311"/>
      <c r="E12" s="348"/>
      <c r="F12" s="317"/>
      <c r="G12" s="342"/>
      <c r="H12" s="203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5"/>
      <c r="X12" s="159"/>
    </row>
    <row r="13" spans="1:25" ht="16.5" customHeight="1">
      <c r="A13" s="314"/>
      <c r="B13" s="317"/>
      <c r="C13" s="317"/>
      <c r="D13" s="311"/>
      <c r="E13" s="348"/>
      <c r="F13" s="317"/>
      <c r="G13" s="342"/>
      <c r="H13" s="203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5"/>
      <c r="X13" s="159"/>
    </row>
    <row r="14" spans="1:25" ht="9" customHeight="1">
      <c r="A14" s="314"/>
      <c r="B14" s="317"/>
      <c r="C14" s="317"/>
      <c r="D14" s="311"/>
      <c r="E14" s="348"/>
      <c r="F14" s="317"/>
      <c r="G14" s="342"/>
      <c r="H14" s="23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37"/>
      <c r="X14" s="159"/>
    </row>
    <row r="15" spans="1:25" ht="93" customHeight="1">
      <c r="A15" s="314"/>
      <c r="B15" s="317"/>
      <c r="C15" s="317"/>
      <c r="D15" s="311"/>
      <c r="E15" s="62">
        <v>117</v>
      </c>
      <c r="F15" s="63" t="s">
        <v>12</v>
      </c>
      <c r="G15" s="127">
        <f>70000+350000+560000+3500000+1400000</f>
        <v>5880000</v>
      </c>
      <c r="H15" s="297" t="s">
        <v>178</v>
      </c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5"/>
      <c r="X15" s="160"/>
      <c r="Y15" s="161"/>
    </row>
    <row r="16" spans="1:25" ht="23.1" customHeight="1">
      <c r="A16" s="314"/>
      <c r="B16" s="317"/>
      <c r="C16" s="319"/>
      <c r="D16" s="312"/>
      <c r="E16" s="302" t="s">
        <v>13</v>
      </c>
      <c r="F16" s="303"/>
      <c r="G16" s="128">
        <f>SUM(G5:G15)</f>
        <v>164676000</v>
      </c>
      <c r="H16" s="267"/>
      <c r="I16" s="268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2"/>
      <c r="W16" s="103"/>
      <c r="X16" s="160"/>
      <c r="Y16" s="161"/>
    </row>
    <row r="17" spans="1:25" ht="16.5" customHeight="1">
      <c r="A17" s="314"/>
      <c r="B17" s="317"/>
      <c r="C17" s="178">
        <v>12</v>
      </c>
      <c r="D17" s="178" t="s">
        <v>14</v>
      </c>
      <c r="E17" s="286">
        <v>121</v>
      </c>
      <c r="F17" s="182" t="s">
        <v>15</v>
      </c>
      <c r="G17" s="257">
        <f>100000+100000+100000</f>
        <v>300000</v>
      </c>
      <c r="H17" s="167" t="s">
        <v>155</v>
      </c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9"/>
      <c r="X17" s="160"/>
      <c r="Y17" s="161"/>
    </row>
    <row r="18" spans="1:25" ht="14.25" customHeight="1">
      <c r="A18" s="314"/>
      <c r="B18" s="317"/>
      <c r="C18" s="317"/>
      <c r="D18" s="317"/>
      <c r="E18" s="320"/>
      <c r="F18" s="321"/>
      <c r="G18" s="301"/>
      <c r="H18" s="203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5"/>
      <c r="X18" s="160"/>
      <c r="Y18" s="161"/>
    </row>
    <row r="19" spans="1:25" ht="10.5" customHeight="1">
      <c r="A19" s="314"/>
      <c r="B19" s="317"/>
      <c r="C19" s="317"/>
      <c r="D19" s="317"/>
      <c r="E19" s="325"/>
      <c r="F19" s="326"/>
      <c r="G19" s="258"/>
      <c r="H19" s="289"/>
      <c r="I19" s="290"/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1"/>
      <c r="X19" s="160"/>
      <c r="Y19" s="161"/>
    </row>
    <row r="20" spans="1:25" ht="28.5" customHeight="1">
      <c r="A20" s="314"/>
      <c r="B20" s="317"/>
      <c r="C20" s="317"/>
      <c r="D20" s="317"/>
      <c r="E20" s="3">
        <v>122</v>
      </c>
      <c r="F20" s="49" t="s">
        <v>16</v>
      </c>
      <c r="G20" s="129"/>
      <c r="H20" s="338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40"/>
      <c r="X20" s="160"/>
      <c r="Y20" s="161"/>
    </row>
    <row r="21" spans="1:25" ht="23.1" customHeight="1">
      <c r="A21" s="314"/>
      <c r="B21" s="317"/>
      <c r="C21" s="317"/>
      <c r="D21" s="317"/>
      <c r="E21" s="285">
        <v>123</v>
      </c>
      <c r="F21" s="181" t="s">
        <v>17</v>
      </c>
      <c r="G21" s="304">
        <f>400000+120000+480000</f>
        <v>1000000</v>
      </c>
      <c r="H21" s="343" t="s">
        <v>159</v>
      </c>
      <c r="I21" s="344"/>
      <c r="J21" s="344"/>
      <c r="K21" s="344"/>
      <c r="L21" s="344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5"/>
      <c r="X21" s="160"/>
      <c r="Y21" s="161"/>
    </row>
    <row r="22" spans="1:25" ht="17.25" customHeight="1">
      <c r="A22" s="314"/>
      <c r="B22" s="317"/>
      <c r="C22" s="317"/>
      <c r="D22" s="317"/>
      <c r="E22" s="320"/>
      <c r="F22" s="321"/>
      <c r="G22" s="305"/>
      <c r="H22" s="34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37"/>
      <c r="X22" s="160"/>
      <c r="Y22" s="161"/>
    </row>
    <row r="23" spans="1:25" ht="23.1" customHeight="1">
      <c r="A23" s="314"/>
      <c r="B23" s="317"/>
      <c r="C23" s="319"/>
      <c r="D23" s="312"/>
      <c r="E23" s="302" t="s">
        <v>13</v>
      </c>
      <c r="F23" s="303"/>
      <c r="G23" s="130">
        <f>SUM(G17:G22)</f>
        <v>1300000</v>
      </c>
      <c r="H23" s="267"/>
      <c r="I23" s="268"/>
      <c r="J23" s="268"/>
      <c r="K23" s="268"/>
      <c r="L23" s="269"/>
      <c r="M23" s="269"/>
      <c r="N23" s="269"/>
      <c r="O23" s="269"/>
      <c r="P23" s="269"/>
      <c r="Q23" s="101"/>
      <c r="R23" s="101"/>
      <c r="S23" s="101"/>
      <c r="T23" s="101"/>
      <c r="U23" s="101"/>
      <c r="V23" s="104"/>
      <c r="W23" s="103"/>
      <c r="X23" s="160"/>
      <c r="Y23" s="161"/>
    </row>
    <row r="24" spans="1:25" ht="23.1" customHeight="1">
      <c r="A24" s="314"/>
      <c r="B24" s="317"/>
      <c r="C24" s="178">
        <v>13</v>
      </c>
      <c r="D24" s="178" t="s">
        <v>18</v>
      </c>
      <c r="E24" s="3">
        <v>131</v>
      </c>
      <c r="F24" s="3" t="s">
        <v>19</v>
      </c>
      <c r="G24" s="92">
        <v>100000</v>
      </c>
      <c r="H24" s="259" t="s">
        <v>156</v>
      </c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2"/>
      <c r="X24" s="160"/>
      <c r="Y24" s="161"/>
    </row>
    <row r="25" spans="1:25" ht="33" customHeight="1">
      <c r="A25" s="314"/>
      <c r="B25" s="317"/>
      <c r="C25" s="317"/>
      <c r="D25" s="317"/>
      <c r="E25" s="33">
        <v>132</v>
      </c>
      <c r="F25" s="33" t="s">
        <v>124</v>
      </c>
      <c r="G25" s="131">
        <v>1800000</v>
      </c>
      <c r="H25" s="294" t="s">
        <v>158</v>
      </c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6"/>
      <c r="X25" s="160"/>
      <c r="Y25" s="161"/>
    </row>
    <row r="26" spans="1:25" ht="61.5" customHeight="1">
      <c r="A26" s="314"/>
      <c r="B26" s="317"/>
      <c r="C26" s="317"/>
      <c r="D26" s="317"/>
      <c r="E26" s="4">
        <v>133</v>
      </c>
      <c r="F26" s="4" t="s">
        <v>20</v>
      </c>
      <c r="G26" s="92">
        <f>1500000+7200000+1200000+300000</f>
        <v>10200000</v>
      </c>
      <c r="H26" s="259" t="s">
        <v>114</v>
      </c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2"/>
      <c r="X26" s="160"/>
      <c r="Y26" s="161"/>
    </row>
    <row r="27" spans="1:25" ht="44.25" customHeight="1">
      <c r="A27" s="314"/>
      <c r="B27" s="317"/>
      <c r="C27" s="317"/>
      <c r="D27" s="317"/>
      <c r="E27" s="4">
        <v>134</v>
      </c>
      <c r="F27" s="4" t="s">
        <v>21</v>
      </c>
      <c r="G27" s="93">
        <f>200000+1000000</f>
        <v>1200000</v>
      </c>
      <c r="H27" s="288" t="s">
        <v>160</v>
      </c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2"/>
      <c r="X27" s="160"/>
      <c r="Y27" s="161"/>
    </row>
    <row r="28" spans="1:25" ht="26.25" customHeight="1">
      <c r="A28" s="314"/>
      <c r="B28" s="317"/>
      <c r="C28" s="317"/>
      <c r="D28" s="317"/>
      <c r="E28" s="4">
        <v>135</v>
      </c>
      <c r="F28" s="4" t="s">
        <v>22</v>
      </c>
      <c r="G28" s="92">
        <v>0</v>
      </c>
      <c r="H28" s="259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2"/>
      <c r="X28" s="160"/>
      <c r="Y28" s="161"/>
    </row>
    <row r="29" spans="1:25" ht="22.5" customHeight="1">
      <c r="A29" s="314"/>
      <c r="B29" s="317"/>
      <c r="C29" s="317"/>
      <c r="D29" s="317"/>
      <c r="E29" s="4">
        <v>136</v>
      </c>
      <c r="F29" s="4" t="s">
        <v>23</v>
      </c>
      <c r="G29" s="93">
        <v>0</v>
      </c>
      <c r="H29" s="288"/>
      <c r="I29" s="349"/>
      <c r="J29" s="349"/>
      <c r="K29" s="349"/>
      <c r="L29" s="349"/>
      <c r="M29" s="349"/>
      <c r="N29" s="349"/>
      <c r="O29" s="349"/>
      <c r="P29" s="349"/>
      <c r="Q29" s="349"/>
      <c r="R29" s="349"/>
      <c r="S29" s="349"/>
      <c r="T29" s="349"/>
      <c r="U29" s="349"/>
      <c r="V29" s="349"/>
      <c r="W29" s="350"/>
      <c r="X29" s="160"/>
      <c r="Y29" s="161"/>
    </row>
    <row r="30" spans="1:25" ht="23.1" customHeight="1">
      <c r="A30" s="314"/>
      <c r="B30" s="317"/>
      <c r="C30" s="319"/>
      <c r="D30" s="319"/>
      <c r="E30" s="330" t="s">
        <v>13</v>
      </c>
      <c r="F30" s="331"/>
      <c r="G30" s="132">
        <f>SUM(G24:G29)</f>
        <v>13300000</v>
      </c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3"/>
      <c r="X30" s="160"/>
      <c r="Y30" s="161"/>
    </row>
    <row r="31" spans="1:25" ht="23.1" customHeight="1" thickBot="1">
      <c r="A31" s="315"/>
      <c r="B31" s="318"/>
      <c r="C31" s="322" t="s">
        <v>24</v>
      </c>
      <c r="D31" s="323"/>
      <c r="E31" s="323"/>
      <c r="F31" s="324"/>
      <c r="G31" s="133">
        <f>G30+G23+G16</f>
        <v>179276000</v>
      </c>
      <c r="H31" s="332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4"/>
      <c r="X31" s="160"/>
      <c r="Y31" s="161"/>
    </row>
    <row r="32" spans="1:25" ht="21.75" customHeight="1">
      <c r="A32" s="262" t="s">
        <v>25</v>
      </c>
      <c r="B32" s="255" t="s">
        <v>26</v>
      </c>
      <c r="C32" s="255">
        <v>21</v>
      </c>
      <c r="D32" s="255" t="s">
        <v>27</v>
      </c>
      <c r="E32" s="6">
        <v>211</v>
      </c>
      <c r="F32" s="6" t="s">
        <v>28</v>
      </c>
      <c r="G32" s="90"/>
      <c r="H32" s="264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6"/>
      <c r="X32" s="160"/>
      <c r="Y32" s="161"/>
    </row>
    <row r="33" spans="1:25" ht="21.75" customHeight="1">
      <c r="A33" s="162"/>
      <c r="B33" s="179"/>
      <c r="C33" s="179"/>
      <c r="D33" s="179"/>
      <c r="E33" s="5">
        <v>212</v>
      </c>
      <c r="F33" s="5" t="s">
        <v>29</v>
      </c>
      <c r="G33" s="91"/>
      <c r="H33" s="297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5"/>
      <c r="X33" s="160"/>
      <c r="Y33" s="161"/>
    </row>
    <row r="34" spans="1:25" ht="46.5" customHeight="1">
      <c r="A34" s="162"/>
      <c r="B34" s="179"/>
      <c r="C34" s="180"/>
      <c r="D34" s="180"/>
      <c r="E34" s="3">
        <v>213</v>
      </c>
      <c r="F34" s="150" t="s">
        <v>125</v>
      </c>
      <c r="G34" s="92">
        <f>500000+960000</f>
        <v>1460000</v>
      </c>
      <c r="H34" s="259" t="s">
        <v>145</v>
      </c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2"/>
      <c r="X34" s="160"/>
      <c r="Y34" s="161"/>
    </row>
    <row r="35" spans="1:25" ht="21.75" customHeight="1">
      <c r="A35" s="263"/>
      <c r="B35" s="180"/>
      <c r="C35" s="186" t="s">
        <v>24</v>
      </c>
      <c r="D35" s="188"/>
      <c r="E35" s="188"/>
      <c r="F35" s="189"/>
      <c r="G35" s="112">
        <f>SUM(G32:G34)</f>
        <v>1460000</v>
      </c>
      <c r="H35" s="273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5"/>
      <c r="X35" s="160"/>
      <c r="Y35" s="161"/>
    </row>
    <row r="36" spans="1:25" ht="50.25" customHeight="1">
      <c r="A36" s="198" t="s">
        <v>30</v>
      </c>
      <c r="B36" s="178" t="s">
        <v>31</v>
      </c>
      <c r="C36" s="178">
        <v>31</v>
      </c>
      <c r="D36" s="178" t="s">
        <v>18</v>
      </c>
      <c r="E36" s="4">
        <v>311</v>
      </c>
      <c r="F36" s="4" t="s">
        <v>32</v>
      </c>
      <c r="G36" s="93">
        <f>3000000+384000+12000000</f>
        <v>15384000</v>
      </c>
      <c r="H36" s="288" t="s">
        <v>146</v>
      </c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2"/>
      <c r="X36" s="160"/>
      <c r="Y36" s="161"/>
    </row>
    <row r="37" spans="1:25" ht="34.5" customHeight="1">
      <c r="A37" s="200"/>
      <c r="B37" s="179"/>
      <c r="C37" s="179"/>
      <c r="D37" s="179"/>
      <c r="E37" s="33">
        <v>312</v>
      </c>
      <c r="F37" s="33" t="s">
        <v>33</v>
      </c>
      <c r="G37" s="134">
        <v>6200000</v>
      </c>
      <c r="H37" s="298" t="s">
        <v>152</v>
      </c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6"/>
      <c r="X37" s="160"/>
      <c r="Y37" s="161"/>
    </row>
    <row r="38" spans="1:25" ht="29.25" customHeight="1">
      <c r="A38" s="200"/>
      <c r="B38" s="179"/>
      <c r="C38" s="179"/>
      <c r="D38" s="179"/>
      <c r="E38" s="4">
        <v>313</v>
      </c>
      <c r="F38" s="4" t="s">
        <v>34</v>
      </c>
      <c r="G38" s="93">
        <f>600000</f>
        <v>600000</v>
      </c>
      <c r="H38" s="294" t="s">
        <v>147</v>
      </c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6"/>
      <c r="X38" s="160"/>
      <c r="Y38" s="161"/>
    </row>
    <row r="39" spans="1:25" ht="21.75" customHeight="1">
      <c r="A39" s="200"/>
      <c r="B39" s="179"/>
      <c r="C39" s="179"/>
      <c r="D39" s="179"/>
      <c r="E39" s="4">
        <v>314</v>
      </c>
      <c r="F39" s="4" t="s">
        <v>35</v>
      </c>
      <c r="G39" s="92">
        <v>240000</v>
      </c>
      <c r="H39" s="259" t="s">
        <v>115</v>
      </c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2"/>
      <c r="X39" s="160"/>
      <c r="Y39" s="161"/>
    </row>
    <row r="40" spans="1:25" ht="21.75" customHeight="1">
      <c r="A40" s="200"/>
      <c r="B40" s="179"/>
      <c r="C40" s="179"/>
      <c r="D40" s="179"/>
      <c r="E40" s="4">
        <v>315</v>
      </c>
      <c r="F40" s="4" t="s">
        <v>36</v>
      </c>
      <c r="G40" s="93">
        <f>W40</f>
        <v>0</v>
      </c>
      <c r="H40" s="35"/>
      <c r="I40" s="21"/>
      <c r="J40" s="21"/>
      <c r="K40" s="21"/>
      <c r="L40" s="260"/>
      <c r="M40" s="260"/>
      <c r="N40" s="260"/>
      <c r="O40" s="260"/>
      <c r="P40" s="260"/>
      <c r="Q40" s="260"/>
      <c r="R40" s="53"/>
      <c r="S40" s="21"/>
      <c r="T40" s="260"/>
      <c r="U40" s="260"/>
      <c r="V40" s="18"/>
      <c r="W40" s="58"/>
      <c r="X40" s="160"/>
      <c r="Y40" s="161"/>
    </row>
    <row r="41" spans="1:25" ht="21.75" customHeight="1">
      <c r="A41" s="200"/>
      <c r="B41" s="179"/>
      <c r="C41" s="179"/>
      <c r="D41" s="179"/>
      <c r="E41" s="4">
        <v>318</v>
      </c>
      <c r="F41" s="4" t="s">
        <v>37</v>
      </c>
      <c r="G41" s="92">
        <v>1200000</v>
      </c>
      <c r="H41" s="259" t="s">
        <v>161</v>
      </c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2"/>
      <c r="X41" s="160"/>
      <c r="Y41" s="161"/>
    </row>
    <row r="42" spans="1:25" ht="21.75" customHeight="1">
      <c r="A42" s="200"/>
      <c r="B42" s="179"/>
      <c r="C42" s="179"/>
      <c r="D42" s="179"/>
      <c r="E42" s="48">
        <v>319</v>
      </c>
      <c r="F42" s="48" t="s">
        <v>38</v>
      </c>
      <c r="G42" s="94">
        <f>W42</f>
        <v>0</v>
      </c>
      <c r="H42" s="175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261"/>
      <c r="X42" s="160"/>
      <c r="Y42" s="161"/>
    </row>
    <row r="43" spans="1:25" ht="21.75" customHeight="1">
      <c r="A43" s="200"/>
      <c r="B43" s="179"/>
      <c r="C43" s="285">
        <v>33</v>
      </c>
      <c r="D43" s="202" t="s">
        <v>73</v>
      </c>
      <c r="E43" s="181">
        <v>332</v>
      </c>
      <c r="F43" s="181" t="s">
        <v>127</v>
      </c>
      <c r="G43" s="257">
        <f>360000+200000</f>
        <v>560000</v>
      </c>
      <c r="H43" s="167" t="s">
        <v>162</v>
      </c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9"/>
      <c r="X43" s="160"/>
      <c r="Y43" s="161"/>
    </row>
    <row r="44" spans="1:25" ht="25.5" customHeight="1">
      <c r="A44" s="200"/>
      <c r="B44" s="179"/>
      <c r="C44" s="286"/>
      <c r="D44" s="202"/>
      <c r="E44" s="183"/>
      <c r="F44" s="183"/>
      <c r="G44" s="258"/>
      <c r="H44" s="23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37"/>
      <c r="X44" s="160"/>
      <c r="Y44" s="161"/>
    </row>
    <row r="45" spans="1:25" ht="13.5" customHeight="1">
      <c r="A45" s="200"/>
      <c r="B45" s="179"/>
      <c r="C45" s="286"/>
      <c r="D45" s="202"/>
      <c r="E45" s="181">
        <v>333</v>
      </c>
      <c r="F45" s="181" t="s">
        <v>126</v>
      </c>
      <c r="G45" s="257">
        <v>0</v>
      </c>
      <c r="H45" s="210"/>
      <c r="I45" s="168"/>
      <c r="J45" s="168"/>
      <c r="K45" s="168"/>
      <c r="L45" s="168"/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300"/>
      <c r="X45" s="160"/>
      <c r="Y45" s="161"/>
    </row>
    <row r="46" spans="1:25" ht="21.75" customHeight="1">
      <c r="A46" s="200"/>
      <c r="B46" s="179"/>
      <c r="C46" s="287"/>
      <c r="D46" s="202"/>
      <c r="E46" s="183"/>
      <c r="F46" s="183"/>
      <c r="G46" s="258"/>
      <c r="H46" s="59"/>
      <c r="I46" s="54"/>
      <c r="J46" s="54"/>
      <c r="K46" s="54"/>
      <c r="L46" s="54"/>
      <c r="M46" s="22"/>
      <c r="N46" s="45"/>
      <c r="O46" s="45"/>
      <c r="P46" s="45"/>
      <c r="Q46" s="45"/>
      <c r="R46" s="54"/>
      <c r="S46" s="22"/>
      <c r="T46" s="45"/>
      <c r="U46" s="45"/>
      <c r="V46" s="19"/>
      <c r="W46" s="60"/>
      <c r="X46" s="160"/>
      <c r="Y46" s="161"/>
    </row>
    <row r="47" spans="1:25" ht="21.75" customHeight="1">
      <c r="A47" s="163"/>
      <c r="B47" s="180"/>
      <c r="C47" s="186" t="s">
        <v>24</v>
      </c>
      <c r="D47" s="187"/>
      <c r="E47" s="187"/>
      <c r="F47" s="284"/>
      <c r="G47" s="106">
        <f>SUM(G36:G46)</f>
        <v>24184000</v>
      </c>
      <c r="H47" s="135"/>
      <c r="I47" s="136"/>
      <c r="J47" s="136"/>
      <c r="K47" s="136"/>
      <c r="L47" s="256"/>
      <c r="M47" s="256"/>
      <c r="N47" s="274"/>
      <c r="O47" s="274"/>
      <c r="P47" s="274"/>
      <c r="Q47" s="274"/>
      <c r="R47" s="136"/>
      <c r="S47" s="274"/>
      <c r="T47" s="274"/>
      <c r="U47" s="136"/>
      <c r="V47" s="137"/>
      <c r="W47" s="138"/>
      <c r="X47" s="160"/>
      <c r="Y47" s="161"/>
    </row>
    <row r="48" spans="1:25" ht="42" customHeight="1">
      <c r="A48" s="198" t="s">
        <v>39</v>
      </c>
      <c r="B48" s="178" t="s">
        <v>40</v>
      </c>
      <c r="C48" s="178">
        <v>41</v>
      </c>
      <c r="D48" s="178" t="s">
        <v>40</v>
      </c>
      <c r="E48" s="41">
        <v>411</v>
      </c>
      <c r="F48" s="43" t="s">
        <v>41</v>
      </c>
      <c r="G48" s="93">
        <f>3600000+6000000</f>
        <v>9600000</v>
      </c>
      <c r="H48" s="288" t="s">
        <v>163</v>
      </c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2"/>
      <c r="X48" s="160"/>
      <c r="Y48" s="161"/>
    </row>
    <row r="49" spans="1:25" ht="21.75" customHeight="1">
      <c r="A49" s="282"/>
      <c r="B49" s="278"/>
      <c r="C49" s="278"/>
      <c r="D49" s="278"/>
      <c r="E49" s="41"/>
      <c r="F49" s="43"/>
      <c r="G49" s="93"/>
      <c r="H49" s="272"/>
      <c r="I49" s="171"/>
      <c r="J49" s="171"/>
      <c r="K49" s="171"/>
      <c r="L49" s="271"/>
      <c r="M49" s="271"/>
      <c r="N49" s="174"/>
      <c r="O49" s="174"/>
      <c r="P49" s="174"/>
      <c r="Q49" s="174"/>
      <c r="R49" s="54"/>
      <c r="S49" s="174"/>
      <c r="T49" s="174"/>
      <c r="U49" s="50"/>
      <c r="V49" s="20"/>
      <c r="W49" s="56"/>
      <c r="X49" s="160"/>
      <c r="Y49" s="161"/>
    </row>
    <row r="50" spans="1:25" ht="21.75" customHeight="1">
      <c r="A50" s="282"/>
      <c r="B50" s="278"/>
      <c r="C50" s="279"/>
      <c r="D50" s="279"/>
      <c r="E50" s="41"/>
      <c r="F50" s="43"/>
      <c r="G50" s="93"/>
      <c r="H50" s="272"/>
      <c r="I50" s="171"/>
      <c r="J50" s="171"/>
      <c r="K50" s="171"/>
      <c r="L50" s="271"/>
      <c r="M50" s="271"/>
      <c r="N50" s="174"/>
      <c r="O50" s="174"/>
      <c r="P50" s="174"/>
      <c r="Q50" s="174"/>
      <c r="R50" s="54"/>
      <c r="S50" s="174"/>
      <c r="T50" s="174"/>
      <c r="U50" s="50"/>
      <c r="V50" s="20"/>
      <c r="W50" s="56"/>
      <c r="X50" s="160"/>
      <c r="Y50" s="161"/>
    </row>
    <row r="51" spans="1:25" ht="21.75" customHeight="1">
      <c r="A51" s="283"/>
      <c r="B51" s="41"/>
      <c r="C51" s="186" t="s">
        <v>24</v>
      </c>
      <c r="D51" s="187"/>
      <c r="E51" s="187"/>
      <c r="F51" s="284"/>
      <c r="G51" s="112">
        <f>SUM(G48:G50)</f>
        <v>9600000</v>
      </c>
      <c r="H51" s="280"/>
      <c r="I51" s="281"/>
      <c r="J51" s="281"/>
      <c r="K51" s="281"/>
      <c r="L51" s="270"/>
      <c r="M51" s="270"/>
      <c r="N51" s="165"/>
      <c r="O51" s="165"/>
      <c r="P51" s="165"/>
      <c r="Q51" s="165"/>
      <c r="R51" s="136"/>
      <c r="S51" s="165"/>
      <c r="T51" s="165"/>
      <c r="U51" s="69"/>
      <c r="V51" s="70"/>
      <c r="W51" s="71"/>
      <c r="X51" s="160"/>
      <c r="Y51" s="161"/>
    </row>
    <row r="52" spans="1:25" ht="21.75" customHeight="1">
      <c r="A52" s="162">
        <v>5</v>
      </c>
      <c r="B52" s="179" t="s">
        <v>86</v>
      </c>
      <c r="C52" s="3">
        <v>51</v>
      </c>
      <c r="D52" s="3" t="s">
        <v>94</v>
      </c>
      <c r="E52" s="3">
        <v>511</v>
      </c>
      <c r="F52" s="3" t="s">
        <v>86</v>
      </c>
      <c r="G52" s="92">
        <v>0</v>
      </c>
      <c r="H52" s="272"/>
      <c r="I52" s="171"/>
      <c r="J52" s="171"/>
      <c r="K52" s="176"/>
      <c r="L52" s="176"/>
      <c r="M52" s="176"/>
      <c r="N52" s="176"/>
      <c r="O52" s="176"/>
      <c r="P52" s="176"/>
      <c r="Q52" s="50"/>
      <c r="R52" s="31"/>
      <c r="S52" s="174"/>
      <c r="T52" s="174"/>
      <c r="U52" s="20"/>
      <c r="V52" s="276"/>
      <c r="W52" s="277"/>
      <c r="X52" s="160"/>
      <c r="Y52" s="161"/>
    </row>
    <row r="53" spans="1:25" ht="21.75" customHeight="1">
      <c r="A53" s="200"/>
      <c r="B53" s="179"/>
      <c r="C53" s="186" t="s">
        <v>24</v>
      </c>
      <c r="D53" s="188"/>
      <c r="E53" s="188"/>
      <c r="F53" s="189"/>
      <c r="G53" s="112">
        <f>G52</f>
        <v>0</v>
      </c>
      <c r="H53" s="273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5"/>
      <c r="X53" s="160"/>
      <c r="Y53" s="161"/>
    </row>
    <row r="54" spans="1:25" ht="21.75" customHeight="1">
      <c r="A54" s="198" t="s">
        <v>42</v>
      </c>
      <c r="B54" s="178" t="s">
        <v>43</v>
      </c>
      <c r="C54" s="178">
        <v>61</v>
      </c>
      <c r="D54" s="178" t="s">
        <v>44</v>
      </c>
      <c r="E54" s="4">
        <v>611</v>
      </c>
      <c r="F54" s="4" t="s">
        <v>45</v>
      </c>
      <c r="G54" s="93"/>
      <c r="H54" s="175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261"/>
      <c r="X54" s="160"/>
      <c r="Y54" s="161"/>
    </row>
    <row r="55" spans="1:25" ht="21.75" customHeight="1">
      <c r="A55" s="200"/>
      <c r="B55" s="179"/>
      <c r="C55" s="180"/>
      <c r="D55" s="180"/>
      <c r="E55" s="4">
        <v>612</v>
      </c>
      <c r="F55" s="4" t="s">
        <v>46</v>
      </c>
      <c r="G55" s="93"/>
      <c r="H55" s="288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2"/>
      <c r="X55" s="160"/>
      <c r="Y55" s="161"/>
    </row>
    <row r="56" spans="1:25" ht="21.75" customHeight="1">
      <c r="A56" s="163"/>
      <c r="B56" s="180"/>
      <c r="C56" s="206" t="s">
        <v>24</v>
      </c>
      <c r="D56" s="208"/>
      <c r="E56" s="208"/>
      <c r="F56" s="189"/>
      <c r="G56" s="112">
        <f>SUM(G54:G55)</f>
        <v>0</v>
      </c>
      <c r="H56" s="68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70"/>
      <c r="W56" s="71"/>
      <c r="X56" s="160"/>
      <c r="Y56" s="161"/>
    </row>
    <row r="57" spans="1:25" ht="21.75" customHeight="1">
      <c r="A57" s="198" t="s">
        <v>47</v>
      </c>
      <c r="B57" s="193" t="s">
        <v>48</v>
      </c>
      <c r="C57" s="12">
        <v>71</v>
      </c>
      <c r="D57" s="12" t="s">
        <v>48</v>
      </c>
      <c r="E57" s="12">
        <v>711</v>
      </c>
      <c r="F57" s="55" t="s">
        <v>48</v>
      </c>
      <c r="G57" s="94">
        <v>500000</v>
      </c>
      <c r="H57" s="288" t="s">
        <v>157</v>
      </c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2"/>
      <c r="X57" s="160"/>
      <c r="Y57" s="161"/>
    </row>
    <row r="58" spans="1:25" ht="21.75" customHeight="1">
      <c r="A58" s="163"/>
      <c r="B58" s="180"/>
      <c r="C58" s="217" t="s">
        <v>24</v>
      </c>
      <c r="D58" s="187"/>
      <c r="E58" s="187"/>
      <c r="F58" s="189"/>
      <c r="G58" s="112">
        <f>G57</f>
        <v>500000</v>
      </c>
      <c r="H58" s="68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70"/>
      <c r="W58" s="71"/>
      <c r="X58" s="160"/>
      <c r="Y58" s="161"/>
    </row>
    <row r="59" spans="1:25" ht="21.75" customHeight="1">
      <c r="A59" s="198" t="s">
        <v>49</v>
      </c>
      <c r="B59" s="178" t="s">
        <v>50</v>
      </c>
      <c r="C59" s="4">
        <v>81</v>
      </c>
      <c r="D59" s="4" t="s">
        <v>50</v>
      </c>
      <c r="E59" s="4">
        <v>811</v>
      </c>
      <c r="F59" s="4" t="s">
        <v>50</v>
      </c>
      <c r="G59" s="93">
        <v>418129</v>
      </c>
      <c r="H59" s="170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2"/>
      <c r="X59" s="160"/>
      <c r="Y59" s="161"/>
    </row>
    <row r="60" spans="1:25" ht="21.75" customHeight="1">
      <c r="A60" s="163"/>
      <c r="B60" s="180"/>
      <c r="C60" s="186" t="s">
        <v>24</v>
      </c>
      <c r="D60" s="188"/>
      <c r="E60" s="188"/>
      <c r="F60" s="189"/>
      <c r="G60" s="112">
        <f>G59</f>
        <v>418129</v>
      </c>
      <c r="H60" s="68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70"/>
      <c r="W60" s="71"/>
      <c r="X60" s="160"/>
      <c r="Y60" s="161"/>
    </row>
    <row r="61" spans="1:25" ht="21.75" customHeight="1">
      <c r="A61" s="198" t="s">
        <v>133</v>
      </c>
      <c r="B61" s="178" t="s">
        <v>128</v>
      </c>
      <c r="C61" s="4">
        <v>91</v>
      </c>
      <c r="D61" s="4" t="s">
        <v>130</v>
      </c>
      <c r="E61" s="4">
        <v>911</v>
      </c>
      <c r="F61" s="4" t="s">
        <v>130</v>
      </c>
      <c r="G61" s="156"/>
      <c r="H61" s="327"/>
      <c r="I61" s="328"/>
      <c r="J61" s="328"/>
      <c r="K61" s="328"/>
      <c r="L61" s="328"/>
      <c r="M61" s="328"/>
      <c r="N61" s="328"/>
      <c r="O61" s="328"/>
      <c r="P61" s="328"/>
      <c r="Q61" s="328"/>
      <c r="R61" s="328"/>
      <c r="S61" s="328"/>
      <c r="T61" s="328"/>
      <c r="U61" s="328"/>
      <c r="V61" s="328"/>
      <c r="W61" s="329"/>
      <c r="X61" s="160"/>
      <c r="Y61" s="161"/>
    </row>
    <row r="62" spans="1:25" ht="21.75" customHeight="1">
      <c r="A62" s="163"/>
      <c r="B62" s="180"/>
      <c r="C62" s="186" t="s">
        <v>24</v>
      </c>
      <c r="D62" s="188"/>
      <c r="E62" s="188"/>
      <c r="F62" s="189"/>
      <c r="G62" s="112">
        <f>G61</f>
        <v>0</v>
      </c>
      <c r="H62" s="155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70"/>
      <c r="W62" s="71"/>
      <c r="X62" s="160"/>
      <c r="Y62" s="161"/>
    </row>
    <row r="63" spans="1:25" ht="21.75" customHeight="1">
      <c r="A63" s="198">
        <v>10</v>
      </c>
      <c r="B63" s="178" t="s">
        <v>129</v>
      </c>
      <c r="C63" s="4">
        <v>101</v>
      </c>
      <c r="D63" s="4" t="s">
        <v>131</v>
      </c>
      <c r="E63" s="4">
        <v>1011</v>
      </c>
      <c r="F63" s="4" t="s">
        <v>132</v>
      </c>
      <c r="G63" s="156"/>
      <c r="H63" s="327"/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  <c r="T63" s="328"/>
      <c r="U63" s="328"/>
      <c r="V63" s="328"/>
      <c r="W63" s="329"/>
      <c r="X63" s="160"/>
      <c r="Y63" s="161"/>
    </row>
    <row r="64" spans="1:25" ht="21.75" customHeight="1">
      <c r="A64" s="163"/>
      <c r="B64" s="180"/>
      <c r="C64" s="186" t="s">
        <v>24</v>
      </c>
      <c r="D64" s="188"/>
      <c r="E64" s="188"/>
      <c r="F64" s="189"/>
      <c r="G64" s="112">
        <f>G63</f>
        <v>0</v>
      </c>
      <c r="H64" s="155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70"/>
      <c r="W64" s="71"/>
      <c r="X64" s="160"/>
      <c r="Y64" s="161"/>
    </row>
    <row r="65" spans="1:25" ht="21.75" customHeight="1" thickBot="1">
      <c r="A65" s="195" t="s">
        <v>51</v>
      </c>
      <c r="B65" s="196"/>
      <c r="C65" s="196"/>
      <c r="D65" s="196"/>
      <c r="E65" s="196"/>
      <c r="F65" s="197"/>
      <c r="G65" s="122">
        <f>G31+G35+G47+G51+G53+G56+G58+G60+G62+G64</f>
        <v>215438129</v>
      </c>
      <c r="H65" s="12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125"/>
      <c r="W65" s="84"/>
      <c r="X65" s="160"/>
      <c r="Y65" s="161"/>
    </row>
  </sheetData>
  <mergeCells count="138">
    <mergeCell ref="H59:W59"/>
    <mergeCell ref="H61:W61"/>
    <mergeCell ref="H63:W63"/>
    <mergeCell ref="C24:C30"/>
    <mergeCell ref="E30:F30"/>
    <mergeCell ref="H31:W31"/>
    <mergeCell ref="G5:G6"/>
    <mergeCell ref="F5:F6"/>
    <mergeCell ref="F10:F14"/>
    <mergeCell ref="H9:W9"/>
    <mergeCell ref="H20:W20"/>
    <mergeCell ref="H15:W15"/>
    <mergeCell ref="G10:G14"/>
    <mergeCell ref="H27:W27"/>
    <mergeCell ref="H7:W7"/>
    <mergeCell ref="D17:D23"/>
    <mergeCell ref="E5:E6"/>
    <mergeCell ref="H21:W22"/>
    <mergeCell ref="E16:F16"/>
    <mergeCell ref="E10:E14"/>
    <mergeCell ref="H8:W8"/>
    <mergeCell ref="H29:W29"/>
    <mergeCell ref="H35:W35"/>
    <mergeCell ref="H36:W36"/>
    <mergeCell ref="C4:D4"/>
    <mergeCell ref="D5:D16"/>
    <mergeCell ref="A5:A31"/>
    <mergeCell ref="B5:B31"/>
    <mergeCell ref="C5:C16"/>
    <mergeCell ref="E21:E22"/>
    <mergeCell ref="F21:F22"/>
    <mergeCell ref="C31:F31"/>
    <mergeCell ref="C17:C23"/>
    <mergeCell ref="D24:D30"/>
    <mergeCell ref="E17:E19"/>
    <mergeCell ref="F17:F19"/>
    <mergeCell ref="H57:W57"/>
    <mergeCell ref="H37:W37"/>
    <mergeCell ref="H38:W38"/>
    <mergeCell ref="H24:W24"/>
    <mergeCell ref="S47:T47"/>
    <mergeCell ref="N47:Q47"/>
    <mergeCell ref="H45:W45"/>
    <mergeCell ref="E4:F4"/>
    <mergeCell ref="H5:W6"/>
    <mergeCell ref="G17:G19"/>
    <mergeCell ref="E23:F23"/>
    <mergeCell ref="G21:G22"/>
    <mergeCell ref="G3:G4"/>
    <mergeCell ref="H3:W4"/>
    <mergeCell ref="H10:W14"/>
    <mergeCell ref="D48:D50"/>
    <mergeCell ref="H48:W48"/>
    <mergeCell ref="H55:W55"/>
    <mergeCell ref="H34:W34"/>
    <mergeCell ref="H28:W28"/>
    <mergeCell ref="H17:W19"/>
    <mergeCell ref="H30:W30"/>
    <mergeCell ref="H16:I16"/>
    <mergeCell ref="H25:W25"/>
    <mergeCell ref="H26:W26"/>
    <mergeCell ref="H33:W33"/>
    <mergeCell ref="G45:G46"/>
    <mergeCell ref="C51:F51"/>
    <mergeCell ref="H50:K50"/>
    <mergeCell ref="H54:W54"/>
    <mergeCell ref="A65:F65"/>
    <mergeCell ref="C60:F60"/>
    <mergeCell ref="A59:A60"/>
    <mergeCell ref="B59:B60"/>
    <mergeCell ref="C58:F58"/>
    <mergeCell ref="A57:A58"/>
    <mergeCell ref="B57:B58"/>
    <mergeCell ref="F45:F46"/>
    <mergeCell ref="A36:A47"/>
    <mergeCell ref="A48:A51"/>
    <mergeCell ref="B48:B50"/>
    <mergeCell ref="B36:B47"/>
    <mergeCell ref="D36:D42"/>
    <mergeCell ref="C47:F47"/>
    <mergeCell ref="C36:C42"/>
    <mergeCell ref="C43:C46"/>
    <mergeCell ref="E43:E44"/>
    <mergeCell ref="E45:E46"/>
    <mergeCell ref="A61:A62"/>
    <mergeCell ref="B61:B62"/>
    <mergeCell ref="C62:F62"/>
    <mergeCell ref="A63:A64"/>
    <mergeCell ref="B63:B64"/>
    <mergeCell ref="C64:F64"/>
    <mergeCell ref="A54:A56"/>
    <mergeCell ref="B54:B56"/>
    <mergeCell ref="L51:M51"/>
    <mergeCell ref="N51:Q51"/>
    <mergeCell ref="L50:M50"/>
    <mergeCell ref="S49:T49"/>
    <mergeCell ref="S52:T52"/>
    <mergeCell ref="A52:A53"/>
    <mergeCell ref="B52:B53"/>
    <mergeCell ref="H49:K49"/>
    <mergeCell ref="C53:F53"/>
    <mergeCell ref="H53:W53"/>
    <mergeCell ref="L49:M49"/>
    <mergeCell ref="N49:Q49"/>
    <mergeCell ref="S51:T51"/>
    <mergeCell ref="V52:W52"/>
    <mergeCell ref="S50:T50"/>
    <mergeCell ref="C54:C55"/>
    <mergeCell ref="C56:F56"/>
    <mergeCell ref="D54:D55"/>
    <mergeCell ref="C48:C50"/>
    <mergeCell ref="H51:K51"/>
    <mergeCell ref="N50:Q50"/>
    <mergeCell ref="H52:P52"/>
    <mergeCell ref="A1:W1"/>
    <mergeCell ref="B32:B35"/>
    <mergeCell ref="L47:M47"/>
    <mergeCell ref="F43:F44"/>
    <mergeCell ref="G43:G44"/>
    <mergeCell ref="D43:D46"/>
    <mergeCell ref="H41:W41"/>
    <mergeCell ref="H39:W39"/>
    <mergeCell ref="N40:Q40"/>
    <mergeCell ref="T40:U40"/>
    <mergeCell ref="H43:W44"/>
    <mergeCell ref="L40:M40"/>
    <mergeCell ref="H42:W42"/>
    <mergeCell ref="A32:A35"/>
    <mergeCell ref="D32:D34"/>
    <mergeCell ref="C32:C34"/>
    <mergeCell ref="C35:F35"/>
    <mergeCell ref="H32:W32"/>
    <mergeCell ref="H23:K23"/>
    <mergeCell ref="L23:P23"/>
    <mergeCell ref="A2:B2"/>
    <mergeCell ref="F2:W2"/>
    <mergeCell ref="A3:F3"/>
    <mergeCell ref="A4:B4"/>
  </mergeCells>
  <phoneticPr fontId="2" type="noConversion"/>
  <printOptions horizontalCentered="1"/>
  <pageMargins left="0.11811023622047245" right="0.11811023622047245" top="0.6692913385826772" bottom="0.15748031496062992" header="0.31496062992125984" footer="0.31496062992125984"/>
  <pageSetup paperSize="9" scale="78" orientation="portrait" r:id="rId1"/>
  <headerFooter alignWithMargins="0"/>
  <rowBreaks count="1" manualBreakCount="1">
    <brk id="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X30"/>
  <sheetViews>
    <sheetView view="pageBreakPreview" zoomScale="130" zoomScaleNormal="130" zoomScaleSheetLayoutView="130" workbookViewId="0">
      <selection activeCell="Z28" sqref="Z28"/>
    </sheetView>
  </sheetViews>
  <sheetFormatPr defaultRowHeight="17.25"/>
  <cols>
    <col min="1" max="1" width="2.875" style="14" customWidth="1"/>
    <col min="2" max="2" width="8.125" style="15" customWidth="1"/>
    <col min="3" max="3" width="2.875" style="15" customWidth="1"/>
    <col min="4" max="4" width="8.125" style="16" customWidth="1"/>
    <col min="5" max="5" width="3.875" style="16" customWidth="1"/>
    <col min="6" max="6" width="9.25" style="16" customWidth="1"/>
    <col min="7" max="7" width="12.875" style="17" customWidth="1"/>
    <col min="8" max="8" width="5.75" style="25" customWidth="1"/>
    <col min="9" max="9" width="1.75" style="26" customWidth="1"/>
    <col min="10" max="10" width="3.625" style="26" customWidth="1"/>
    <col min="11" max="11" width="3.375" style="26" customWidth="1"/>
    <col min="12" max="12" width="1.875" style="26" customWidth="1"/>
    <col min="13" max="13" width="2.625" style="26" customWidth="1"/>
    <col min="14" max="14" width="3.25" style="26" customWidth="1"/>
    <col min="15" max="15" width="2.625" style="26" customWidth="1"/>
    <col min="16" max="16" width="1.875" style="26" customWidth="1"/>
    <col min="17" max="17" width="2.625" style="26" customWidth="1"/>
    <col min="18" max="19" width="1.75" style="26" customWidth="1"/>
    <col min="20" max="20" width="2.75" style="26" customWidth="1"/>
    <col min="21" max="22" width="1.75" style="26" customWidth="1"/>
    <col min="23" max="23" width="8.75" style="27" customWidth="1"/>
    <col min="24" max="16384" width="9" style="1"/>
  </cols>
  <sheetData>
    <row r="1" spans="1:24" ht="45" customHeight="1">
      <c r="A1" s="218" t="s">
        <v>123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</row>
    <row r="2" spans="1:24" ht="21" customHeight="1" thickBot="1">
      <c r="A2" s="219" t="s">
        <v>74</v>
      </c>
      <c r="B2" s="219"/>
      <c r="C2" s="220"/>
      <c r="D2" s="220"/>
      <c r="E2" s="11"/>
      <c r="F2" s="221" t="s">
        <v>75</v>
      </c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</row>
    <row r="3" spans="1:24" ht="22.5" customHeight="1">
      <c r="A3" s="250" t="s">
        <v>2</v>
      </c>
      <c r="B3" s="251"/>
      <c r="C3" s="251"/>
      <c r="D3" s="251"/>
      <c r="E3" s="251"/>
      <c r="F3" s="252"/>
      <c r="G3" s="306" t="s">
        <v>96</v>
      </c>
      <c r="H3" s="242" t="s">
        <v>97</v>
      </c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4"/>
    </row>
    <row r="4" spans="1:24" ht="22.5" customHeight="1" thickBot="1">
      <c r="A4" s="248" t="s">
        <v>3</v>
      </c>
      <c r="B4" s="249"/>
      <c r="C4" s="253" t="s">
        <v>4</v>
      </c>
      <c r="D4" s="249"/>
      <c r="E4" s="253" t="s">
        <v>5</v>
      </c>
      <c r="F4" s="249"/>
      <c r="G4" s="307"/>
      <c r="H4" s="245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7"/>
    </row>
    <row r="5" spans="1:24" ht="30.75" customHeight="1" thickTop="1">
      <c r="A5" s="351" t="s">
        <v>76</v>
      </c>
      <c r="B5" s="353" t="s">
        <v>101</v>
      </c>
      <c r="C5" s="182">
        <v>11</v>
      </c>
      <c r="D5" s="182" t="s">
        <v>53</v>
      </c>
      <c r="E5" s="225">
        <v>111</v>
      </c>
      <c r="F5" s="225" t="s">
        <v>102</v>
      </c>
      <c r="G5" s="366">
        <f>667260+29359440+7200000</f>
        <v>37226700</v>
      </c>
      <c r="H5" s="369" t="s">
        <v>164</v>
      </c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5"/>
      <c r="X5" s="157"/>
    </row>
    <row r="6" spans="1:24" ht="21.95" customHeight="1">
      <c r="A6" s="351"/>
      <c r="B6" s="354"/>
      <c r="C6" s="182"/>
      <c r="D6" s="182"/>
      <c r="E6" s="356"/>
      <c r="F6" s="356"/>
      <c r="G6" s="367"/>
      <c r="H6" s="360" t="s">
        <v>137</v>
      </c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2"/>
      <c r="X6" s="157"/>
    </row>
    <row r="7" spans="1:24" ht="21.95" customHeight="1">
      <c r="A7" s="351"/>
      <c r="B7" s="354"/>
      <c r="C7" s="182"/>
      <c r="D7" s="182"/>
      <c r="E7" s="377"/>
      <c r="F7" s="377"/>
      <c r="G7" s="368"/>
      <c r="H7" s="363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5"/>
      <c r="X7" s="157"/>
    </row>
    <row r="8" spans="1:24" ht="21.95" customHeight="1">
      <c r="A8" s="351"/>
      <c r="B8" s="354"/>
      <c r="C8" s="182"/>
      <c r="D8" s="182"/>
      <c r="E8" s="181">
        <v>112</v>
      </c>
      <c r="F8" s="181" t="s">
        <v>103</v>
      </c>
      <c r="G8" s="370">
        <f>1200000+12480000</f>
        <v>13680000</v>
      </c>
      <c r="H8" s="167" t="s">
        <v>138</v>
      </c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9"/>
      <c r="X8" s="157"/>
    </row>
    <row r="9" spans="1:24" ht="21.95" customHeight="1">
      <c r="A9" s="351"/>
      <c r="B9" s="354"/>
      <c r="C9" s="182"/>
      <c r="D9" s="182"/>
      <c r="E9" s="356"/>
      <c r="F9" s="356"/>
      <c r="G9" s="367"/>
      <c r="H9" s="203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5"/>
      <c r="X9" s="157"/>
    </row>
    <row r="10" spans="1:24" ht="21.95" customHeight="1">
      <c r="A10" s="352"/>
      <c r="B10" s="355"/>
      <c r="C10" s="357" t="s">
        <v>24</v>
      </c>
      <c r="D10" s="358"/>
      <c r="E10" s="358"/>
      <c r="F10" s="359"/>
      <c r="G10" s="75">
        <f>G5+G8</f>
        <v>50906700</v>
      </c>
      <c r="H10" s="68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70"/>
      <c r="W10" s="71"/>
      <c r="X10" s="157"/>
    </row>
    <row r="11" spans="1:24" ht="21.95" customHeight="1">
      <c r="A11" s="198" t="s">
        <v>77</v>
      </c>
      <c r="B11" s="178" t="s">
        <v>54</v>
      </c>
      <c r="C11" s="4">
        <v>41</v>
      </c>
      <c r="D11" s="4" t="s">
        <v>54</v>
      </c>
      <c r="E11" s="4">
        <v>413</v>
      </c>
      <c r="F11" s="4" t="s">
        <v>119</v>
      </c>
      <c r="G11" s="76">
        <v>0</v>
      </c>
      <c r="H11" s="175"/>
      <c r="I11" s="174"/>
      <c r="J11" s="174"/>
      <c r="K11" s="174"/>
      <c r="L11" s="171"/>
      <c r="M11" s="171"/>
      <c r="N11" s="171"/>
      <c r="O11" s="171"/>
      <c r="P11" s="54"/>
      <c r="Q11" s="54"/>
      <c r="R11" s="50"/>
      <c r="S11" s="50"/>
      <c r="T11" s="50"/>
      <c r="U11" s="50"/>
      <c r="V11" s="19"/>
      <c r="W11" s="56"/>
      <c r="X11" s="157"/>
    </row>
    <row r="12" spans="1:24" ht="21.95" customHeight="1">
      <c r="A12" s="163"/>
      <c r="B12" s="180"/>
      <c r="C12" s="357" t="s">
        <v>24</v>
      </c>
      <c r="D12" s="380"/>
      <c r="E12" s="358"/>
      <c r="F12" s="359"/>
      <c r="G12" s="75">
        <f>G11</f>
        <v>0</v>
      </c>
      <c r="H12" s="68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71"/>
      <c r="X12" s="157"/>
    </row>
    <row r="13" spans="1:24" ht="21.95" customHeight="1">
      <c r="A13" s="198" t="s">
        <v>78</v>
      </c>
      <c r="B13" s="178" t="s">
        <v>56</v>
      </c>
      <c r="C13" s="193">
        <v>51</v>
      </c>
      <c r="D13" s="181" t="s">
        <v>56</v>
      </c>
      <c r="E13" s="7">
        <v>511</v>
      </c>
      <c r="F13" s="4" t="s">
        <v>79</v>
      </c>
      <c r="G13" s="76">
        <v>0</v>
      </c>
      <c r="H13" s="47"/>
      <c r="I13" s="171"/>
      <c r="J13" s="171"/>
      <c r="K13" s="171"/>
      <c r="L13" s="171"/>
      <c r="M13" s="54"/>
      <c r="N13" s="54"/>
      <c r="O13" s="216"/>
      <c r="P13" s="216"/>
      <c r="Q13" s="50"/>
      <c r="R13" s="50"/>
      <c r="S13" s="50"/>
      <c r="T13" s="50"/>
      <c r="U13" s="50"/>
      <c r="V13" s="19"/>
      <c r="W13" s="56"/>
      <c r="X13" s="157"/>
    </row>
    <row r="14" spans="1:24" ht="21.95" customHeight="1">
      <c r="A14" s="162"/>
      <c r="B14" s="179"/>
      <c r="C14" s="215"/>
      <c r="D14" s="183"/>
      <c r="E14" s="7">
        <v>512</v>
      </c>
      <c r="F14" s="4" t="s">
        <v>104</v>
      </c>
      <c r="G14" s="76">
        <v>0</v>
      </c>
      <c r="H14" s="47"/>
      <c r="I14" s="171"/>
      <c r="J14" s="171"/>
      <c r="K14" s="171"/>
      <c r="L14" s="171"/>
      <c r="M14" s="54"/>
      <c r="N14" s="54"/>
      <c r="O14" s="216"/>
      <c r="P14" s="216"/>
      <c r="Q14" s="50"/>
      <c r="R14" s="50"/>
      <c r="S14" s="50"/>
      <c r="T14" s="50"/>
      <c r="U14" s="50"/>
      <c r="V14" s="19"/>
      <c r="W14" s="56"/>
      <c r="X14" s="157"/>
    </row>
    <row r="15" spans="1:24" ht="21.95" customHeight="1">
      <c r="A15" s="200"/>
      <c r="B15" s="179"/>
      <c r="C15" s="381" t="s">
        <v>24</v>
      </c>
      <c r="D15" s="382"/>
      <c r="E15" s="380"/>
      <c r="F15" s="383"/>
      <c r="G15" s="77">
        <f>G13+G14</f>
        <v>0</v>
      </c>
      <c r="H15" s="68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71"/>
      <c r="X15" s="157"/>
    </row>
    <row r="16" spans="1:24" ht="21.95" customHeight="1">
      <c r="A16" s="212" t="s">
        <v>80</v>
      </c>
      <c r="B16" s="181" t="s">
        <v>110</v>
      </c>
      <c r="C16" s="181">
        <v>61</v>
      </c>
      <c r="D16" s="181" t="s">
        <v>110</v>
      </c>
      <c r="E16" s="181">
        <v>611</v>
      </c>
      <c r="F16" s="181" t="s">
        <v>59</v>
      </c>
      <c r="G16" s="370">
        <f>26690400+8229540+166370160</f>
        <v>201290100</v>
      </c>
      <c r="H16" s="167" t="s">
        <v>139</v>
      </c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9"/>
      <c r="X16" s="157"/>
    </row>
    <row r="17" spans="1:24" ht="21.95" customHeight="1">
      <c r="A17" s="213"/>
      <c r="B17" s="182"/>
      <c r="C17" s="182"/>
      <c r="D17" s="182"/>
      <c r="E17" s="182"/>
      <c r="F17" s="182"/>
      <c r="G17" s="378"/>
      <c r="H17" s="203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5"/>
      <c r="X17" s="157"/>
    </row>
    <row r="18" spans="1:24" ht="21.95" customHeight="1">
      <c r="A18" s="213"/>
      <c r="B18" s="182"/>
      <c r="C18" s="182"/>
      <c r="D18" s="182"/>
      <c r="E18" s="182"/>
      <c r="F18" s="182"/>
      <c r="G18" s="378"/>
      <c r="H18" s="203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5"/>
      <c r="X18" s="157"/>
    </row>
    <row r="19" spans="1:24" ht="21.95" customHeight="1">
      <c r="A19" s="213"/>
      <c r="B19" s="182"/>
      <c r="C19" s="182"/>
      <c r="D19" s="182"/>
      <c r="E19" s="182"/>
      <c r="F19" s="182"/>
      <c r="G19" s="379"/>
      <c r="H19" s="23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37"/>
      <c r="X19" s="157"/>
    </row>
    <row r="20" spans="1:24" ht="21.95" customHeight="1">
      <c r="A20" s="214"/>
      <c r="B20" s="183"/>
      <c r="C20" s="373" t="s">
        <v>24</v>
      </c>
      <c r="D20" s="374"/>
      <c r="E20" s="374"/>
      <c r="F20" s="375"/>
      <c r="G20" s="78">
        <f>G16</f>
        <v>201290100</v>
      </c>
      <c r="H20" s="72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4"/>
      <c r="X20" s="157"/>
    </row>
    <row r="21" spans="1:24" ht="21.95" customHeight="1">
      <c r="A21" s="371" t="s">
        <v>82</v>
      </c>
      <c r="B21" s="376" t="s">
        <v>60</v>
      </c>
      <c r="C21" s="285">
        <v>81</v>
      </c>
      <c r="D21" s="181" t="s">
        <v>60</v>
      </c>
      <c r="E21" s="42">
        <v>811</v>
      </c>
      <c r="F21" s="13" t="s">
        <v>83</v>
      </c>
      <c r="G21" s="79"/>
      <c r="H21" s="175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261"/>
      <c r="X21" s="157"/>
    </row>
    <row r="22" spans="1:24" ht="30" customHeight="1">
      <c r="A22" s="282"/>
      <c r="B22" s="194"/>
      <c r="C22" s="372"/>
      <c r="D22" s="182"/>
      <c r="E22" s="42">
        <v>812</v>
      </c>
      <c r="F22" s="144" t="s">
        <v>120</v>
      </c>
      <c r="G22" s="79"/>
      <c r="H22" s="170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2"/>
      <c r="X22" s="157"/>
    </row>
    <row r="23" spans="1:24" ht="21.95" customHeight="1">
      <c r="A23" s="283"/>
      <c r="B23" s="215"/>
      <c r="C23" s="373" t="s">
        <v>24</v>
      </c>
      <c r="D23" s="374"/>
      <c r="E23" s="374"/>
      <c r="F23" s="375"/>
      <c r="G23" s="78">
        <f>G21+G22</f>
        <v>0</v>
      </c>
      <c r="H23" s="72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4"/>
      <c r="X23" s="157"/>
    </row>
    <row r="24" spans="1:24" ht="21.95" customHeight="1">
      <c r="A24" s="198" t="s">
        <v>84</v>
      </c>
      <c r="B24" s="178" t="s">
        <v>61</v>
      </c>
      <c r="C24" s="193">
        <v>91</v>
      </c>
      <c r="D24" s="178" t="s">
        <v>61</v>
      </c>
      <c r="E24" s="4">
        <v>911</v>
      </c>
      <c r="F24" s="4" t="s">
        <v>62</v>
      </c>
      <c r="G24" s="139">
        <v>13577587</v>
      </c>
      <c r="H24" s="47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6"/>
      <c r="X24" s="157"/>
    </row>
    <row r="25" spans="1:24" ht="21.95" customHeight="1">
      <c r="A25" s="162"/>
      <c r="B25" s="179"/>
      <c r="C25" s="201"/>
      <c r="D25" s="180"/>
      <c r="E25" s="4">
        <v>912</v>
      </c>
      <c r="F25" s="7" t="s">
        <v>121</v>
      </c>
      <c r="G25" s="139"/>
      <c r="H25" s="142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7"/>
      <c r="X25" s="157"/>
    </row>
    <row r="26" spans="1:24" ht="21.95" customHeight="1">
      <c r="A26" s="163"/>
      <c r="B26" s="180"/>
      <c r="C26" s="357" t="s">
        <v>24</v>
      </c>
      <c r="D26" s="358"/>
      <c r="E26" s="358"/>
      <c r="F26" s="359"/>
      <c r="G26" s="75">
        <f>SUM(G24)</f>
        <v>13577587</v>
      </c>
      <c r="H26" s="68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71"/>
      <c r="X26" s="157"/>
    </row>
    <row r="27" spans="1:24" ht="21.95" customHeight="1">
      <c r="A27" s="199">
        <v>10</v>
      </c>
      <c r="B27" s="178" t="s">
        <v>63</v>
      </c>
      <c r="C27" s="178">
        <v>101</v>
      </c>
      <c r="D27" s="178" t="s">
        <v>63</v>
      </c>
      <c r="E27" s="4">
        <v>1012</v>
      </c>
      <c r="F27" s="4" t="s">
        <v>64</v>
      </c>
      <c r="G27" s="76">
        <v>5000</v>
      </c>
      <c r="H27" s="47"/>
      <c r="I27" s="50"/>
      <c r="J27" s="50"/>
      <c r="K27" s="50"/>
      <c r="L27" s="271"/>
      <c r="M27" s="271"/>
      <c r="N27" s="174"/>
      <c r="O27" s="174"/>
      <c r="P27" s="174"/>
      <c r="Q27" s="54"/>
      <c r="R27" s="174"/>
      <c r="S27" s="174"/>
      <c r="T27" s="50"/>
      <c r="U27" s="50"/>
      <c r="V27" s="20"/>
      <c r="W27" s="56"/>
      <c r="X27" s="157"/>
    </row>
    <row r="28" spans="1:24" ht="28.5" customHeight="1">
      <c r="A28" s="200"/>
      <c r="B28" s="179"/>
      <c r="C28" s="180"/>
      <c r="D28" s="180"/>
      <c r="E28" s="23">
        <v>1013</v>
      </c>
      <c r="F28" s="23" t="s">
        <v>85</v>
      </c>
      <c r="G28" s="80">
        <v>2520000</v>
      </c>
      <c r="H28" s="259" t="s">
        <v>140</v>
      </c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2"/>
      <c r="X28" s="157"/>
    </row>
    <row r="29" spans="1:24" ht="21.95" customHeight="1">
      <c r="A29" s="163"/>
      <c r="B29" s="180"/>
      <c r="C29" s="357" t="s">
        <v>24</v>
      </c>
      <c r="D29" s="358"/>
      <c r="E29" s="358"/>
      <c r="F29" s="359"/>
      <c r="G29" s="75">
        <f>G28+G27</f>
        <v>2525000</v>
      </c>
      <c r="H29" s="68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70"/>
      <c r="W29" s="71"/>
      <c r="X29" s="157"/>
    </row>
    <row r="30" spans="1:24" ht="21.95" customHeight="1" thickBot="1">
      <c r="A30" s="384" t="s">
        <v>65</v>
      </c>
      <c r="B30" s="385"/>
      <c r="C30" s="385"/>
      <c r="D30" s="385"/>
      <c r="E30" s="385"/>
      <c r="F30" s="386"/>
      <c r="G30" s="81">
        <f>G10+G12+G15+G20+G23+G26+G29</f>
        <v>268299387</v>
      </c>
      <c r="H30" s="82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4"/>
      <c r="X30" s="157"/>
    </row>
  </sheetData>
  <mergeCells count="69">
    <mergeCell ref="D27:D28"/>
    <mergeCell ref="A30:F30"/>
    <mergeCell ref="A24:A26"/>
    <mergeCell ref="B24:B26"/>
    <mergeCell ref="C26:F26"/>
    <mergeCell ref="A27:A29"/>
    <mergeCell ref="B27:B29"/>
    <mergeCell ref="C27:C28"/>
    <mergeCell ref="C29:F29"/>
    <mergeCell ref="H22:W22"/>
    <mergeCell ref="O13:P13"/>
    <mergeCell ref="H28:W28"/>
    <mergeCell ref="H16:W19"/>
    <mergeCell ref="O14:P14"/>
    <mergeCell ref="R27:S27"/>
    <mergeCell ref="L27:M27"/>
    <mergeCell ref="N27:P27"/>
    <mergeCell ref="H21:W21"/>
    <mergeCell ref="H11:K11"/>
    <mergeCell ref="G16:G19"/>
    <mergeCell ref="C16:C19"/>
    <mergeCell ref="F16:F19"/>
    <mergeCell ref="C12:F12"/>
    <mergeCell ref="C13:C14"/>
    <mergeCell ref="C15:F15"/>
    <mergeCell ref="I13:L13"/>
    <mergeCell ref="L11:O11"/>
    <mergeCell ref="I14:L14"/>
    <mergeCell ref="C4:D4"/>
    <mergeCell ref="C20:F20"/>
    <mergeCell ref="B16:B20"/>
    <mergeCell ref="C23:F23"/>
    <mergeCell ref="B21:B23"/>
    <mergeCell ref="D16:D19"/>
    <mergeCell ref="E16:E19"/>
    <mergeCell ref="B11:B12"/>
    <mergeCell ref="D13:D14"/>
    <mergeCell ref="D21:D22"/>
    <mergeCell ref="C5:C9"/>
    <mergeCell ref="E5:E7"/>
    <mergeCell ref="D5:D9"/>
    <mergeCell ref="E8:E9"/>
    <mergeCell ref="F5:F7"/>
    <mergeCell ref="E4:F4"/>
    <mergeCell ref="G8:G9"/>
    <mergeCell ref="C24:C25"/>
    <mergeCell ref="D24:D25"/>
    <mergeCell ref="A21:A23"/>
    <mergeCell ref="A13:A15"/>
    <mergeCell ref="B13:B15"/>
    <mergeCell ref="C21:C22"/>
    <mergeCell ref="A11:A12"/>
    <mergeCell ref="A16:A20"/>
    <mergeCell ref="A1:W1"/>
    <mergeCell ref="A2:B2"/>
    <mergeCell ref="C2:D2"/>
    <mergeCell ref="F2:W2"/>
    <mergeCell ref="A5:A10"/>
    <mergeCell ref="G3:G4"/>
    <mergeCell ref="H3:W4"/>
    <mergeCell ref="A4:B4"/>
    <mergeCell ref="B5:B10"/>
    <mergeCell ref="F8:F9"/>
    <mergeCell ref="C10:F10"/>
    <mergeCell ref="A3:F3"/>
    <mergeCell ref="H6:W7"/>
    <mergeCell ref="H8:W9"/>
    <mergeCell ref="G5:G7"/>
    <mergeCell ref="H5:W5"/>
  </mergeCells>
  <phoneticPr fontId="2" type="noConversion"/>
  <printOptions horizontalCentered="1"/>
  <pageMargins left="7.874015748031496E-2" right="7.874015748031496E-2" top="0.6692913385826772" bottom="0.15748031496062992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X73"/>
  <sheetViews>
    <sheetView tabSelected="1" view="pageBreakPreview" zoomScale="145" zoomScaleNormal="130" zoomScaleSheetLayoutView="145" workbookViewId="0">
      <selection activeCell="H32" sqref="H32:W32"/>
    </sheetView>
  </sheetViews>
  <sheetFormatPr defaultRowHeight="16.5"/>
  <cols>
    <col min="1" max="1" width="2.875" style="8" customWidth="1"/>
    <col min="2" max="2" width="7.375" style="8" customWidth="1"/>
    <col min="3" max="3" width="2.875" style="8" customWidth="1"/>
    <col min="4" max="4" width="8.25" style="9" customWidth="1"/>
    <col min="5" max="5" width="4" style="9" customWidth="1"/>
    <col min="6" max="6" width="9.25" style="9" customWidth="1"/>
    <col min="7" max="7" width="12" style="36" customWidth="1"/>
    <col min="8" max="8" width="5.875" style="25" customWidth="1"/>
    <col min="9" max="9" width="3.625" style="26" customWidth="1"/>
    <col min="10" max="10" width="2.625" style="26" customWidth="1"/>
    <col min="11" max="11" width="1.625" style="26" customWidth="1"/>
    <col min="12" max="12" width="1.875" style="26" customWidth="1"/>
    <col min="13" max="13" width="2.25" style="26" customWidth="1"/>
    <col min="14" max="14" width="1.875" style="26" customWidth="1"/>
    <col min="15" max="15" width="2.5" style="26" customWidth="1"/>
    <col min="16" max="16" width="2.875" style="26" customWidth="1"/>
    <col min="17" max="17" width="3.25" style="26" customWidth="1"/>
    <col min="18" max="19" width="2.625" style="26" customWidth="1"/>
    <col min="20" max="20" width="2.375" style="26" customWidth="1"/>
    <col min="21" max="21" width="3.375" style="26" customWidth="1"/>
    <col min="22" max="22" width="2.25" style="26" customWidth="1"/>
    <col min="23" max="23" width="8.75" style="27" customWidth="1"/>
    <col min="24" max="24" width="11.875" style="10" customWidth="1"/>
    <col min="25" max="16384" width="9" style="10"/>
  </cols>
  <sheetData>
    <row r="1" spans="1:24" ht="45" customHeight="1">
      <c r="A1" s="218" t="s">
        <v>123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</row>
    <row r="2" spans="1:24" ht="21" customHeight="1" thickBot="1">
      <c r="A2" s="428" t="s">
        <v>87</v>
      </c>
      <c r="B2" s="428"/>
      <c r="C2" s="2"/>
      <c r="D2" s="2"/>
      <c r="E2" s="2"/>
      <c r="F2" s="221" t="s">
        <v>75</v>
      </c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</row>
    <row r="3" spans="1:24" ht="22.5" customHeight="1">
      <c r="A3" s="250" t="s">
        <v>2</v>
      </c>
      <c r="B3" s="251"/>
      <c r="C3" s="251"/>
      <c r="D3" s="251"/>
      <c r="E3" s="251"/>
      <c r="F3" s="252"/>
      <c r="G3" s="306" t="s">
        <v>96</v>
      </c>
      <c r="H3" s="308" t="s">
        <v>97</v>
      </c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4"/>
    </row>
    <row r="4" spans="1:24" ht="22.5" customHeight="1" thickBot="1">
      <c r="A4" s="248" t="s">
        <v>3</v>
      </c>
      <c r="B4" s="249"/>
      <c r="C4" s="253" t="s">
        <v>4</v>
      </c>
      <c r="D4" s="249"/>
      <c r="E4" s="253" t="s">
        <v>5</v>
      </c>
      <c r="F4" s="249"/>
      <c r="G4" s="307"/>
      <c r="H4" s="309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7"/>
    </row>
    <row r="5" spans="1:24" ht="2.25" hidden="1" customHeight="1" thickTop="1">
      <c r="A5" s="313" t="s">
        <v>76</v>
      </c>
      <c r="B5" s="316" t="s">
        <v>7</v>
      </c>
      <c r="C5" s="316">
        <v>11</v>
      </c>
      <c r="D5" s="310" t="s">
        <v>8</v>
      </c>
      <c r="E5" s="316">
        <v>111</v>
      </c>
      <c r="F5" s="316" t="s">
        <v>9</v>
      </c>
      <c r="G5" s="335">
        <v>139200000</v>
      </c>
      <c r="H5" s="461" t="s">
        <v>100</v>
      </c>
      <c r="I5" s="234"/>
      <c r="J5" s="460">
        <v>1600000</v>
      </c>
      <c r="K5" s="460"/>
      <c r="L5" s="460"/>
      <c r="M5" s="460"/>
      <c r="N5" s="28" t="s">
        <v>98</v>
      </c>
      <c r="O5" s="28">
        <v>1</v>
      </c>
      <c r="P5" s="28" t="s">
        <v>95</v>
      </c>
      <c r="Q5" s="28" t="s">
        <v>98</v>
      </c>
      <c r="R5" s="29">
        <v>12</v>
      </c>
      <c r="S5" s="460" t="s">
        <v>99</v>
      </c>
      <c r="T5" s="460"/>
      <c r="U5" s="30" t="s">
        <v>93</v>
      </c>
      <c r="V5" s="440">
        <f>J5*O5*R5</f>
        <v>19200000</v>
      </c>
      <c r="W5" s="441"/>
    </row>
    <row r="6" spans="1:24" ht="19.5" hidden="1" customHeight="1">
      <c r="A6" s="162"/>
      <c r="B6" s="179"/>
      <c r="C6" s="179"/>
      <c r="D6" s="194"/>
      <c r="E6" s="179"/>
      <c r="F6" s="179"/>
      <c r="G6" s="438"/>
      <c r="H6" s="52"/>
      <c r="I6" s="53"/>
      <c r="J6" s="46"/>
      <c r="K6" s="46"/>
      <c r="L6" s="46"/>
      <c r="M6" s="46"/>
      <c r="N6" s="53"/>
      <c r="O6" s="53"/>
      <c r="P6" s="53"/>
      <c r="Q6" s="53"/>
      <c r="R6" s="21"/>
      <c r="S6" s="46"/>
      <c r="T6" s="46"/>
      <c r="U6" s="18"/>
      <c r="V6" s="57"/>
      <c r="W6" s="58"/>
    </row>
    <row r="7" spans="1:24" ht="12" customHeight="1" thickTop="1">
      <c r="A7" s="162"/>
      <c r="B7" s="179"/>
      <c r="C7" s="179"/>
      <c r="D7" s="194"/>
      <c r="E7" s="179"/>
      <c r="F7" s="179"/>
      <c r="G7" s="438"/>
      <c r="H7" s="369" t="s">
        <v>148</v>
      </c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5"/>
      <c r="X7" s="158"/>
    </row>
    <row r="8" spans="1:24" ht="12" customHeight="1">
      <c r="A8" s="162"/>
      <c r="B8" s="179"/>
      <c r="C8" s="179"/>
      <c r="D8" s="194"/>
      <c r="E8" s="179"/>
      <c r="F8" s="179"/>
      <c r="G8" s="438"/>
      <c r="H8" s="203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5"/>
      <c r="X8" s="158"/>
    </row>
    <row r="9" spans="1:24" ht="12" customHeight="1">
      <c r="A9" s="162"/>
      <c r="B9" s="179"/>
      <c r="C9" s="179"/>
      <c r="D9" s="194"/>
      <c r="E9" s="179"/>
      <c r="F9" s="179"/>
      <c r="G9" s="438"/>
      <c r="H9" s="203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5"/>
      <c r="X9" s="158"/>
    </row>
    <row r="10" spans="1:24" ht="12" customHeight="1">
      <c r="A10" s="162"/>
      <c r="B10" s="179"/>
      <c r="C10" s="179"/>
      <c r="D10" s="194"/>
      <c r="E10" s="179"/>
      <c r="F10" s="179"/>
      <c r="G10" s="438"/>
      <c r="H10" s="203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5"/>
      <c r="X10" s="158"/>
    </row>
    <row r="11" spans="1:24" ht="12" customHeight="1">
      <c r="A11" s="162"/>
      <c r="B11" s="179"/>
      <c r="C11" s="179"/>
      <c r="D11" s="194"/>
      <c r="E11" s="180"/>
      <c r="F11" s="180"/>
      <c r="G11" s="448"/>
      <c r="H11" s="23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37"/>
      <c r="X11" s="158"/>
    </row>
    <row r="12" spans="1:24" ht="21.75" customHeight="1">
      <c r="A12" s="162"/>
      <c r="B12" s="179"/>
      <c r="C12" s="179"/>
      <c r="D12" s="194"/>
      <c r="E12" s="41">
        <v>112</v>
      </c>
      <c r="F12" s="41" t="s">
        <v>109</v>
      </c>
      <c r="G12" s="85"/>
      <c r="H12" s="259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2"/>
      <c r="X12" s="158"/>
    </row>
    <row r="13" spans="1:24" ht="23.45" customHeight="1">
      <c r="A13" s="162"/>
      <c r="B13" s="179"/>
      <c r="C13" s="179"/>
      <c r="D13" s="194"/>
      <c r="E13" s="41">
        <v>113</v>
      </c>
      <c r="F13" s="41" t="s">
        <v>10</v>
      </c>
      <c r="G13" s="85"/>
      <c r="H13" s="173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261"/>
      <c r="X13" s="158"/>
    </row>
    <row r="14" spans="1:24" ht="45" customHeight="1">
      <c r="A14" s="162"/>
      <c r="B14" s="179"/>
      <c r="C14" s="179"/>
      <c r="D14" s="194"/>
      <c r="E14" s="38">
        <v>115</v>
      </c>
      <c r="F14" s="48" t="s">
        <v>108</v>
      </c>
      <c r="G14" s="86">
        <v>11389680</v>
      </c>
      <c r="H14" s="288" t="s">
        <v>149</v>
      </c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2"/>
      <c r="X14" s="158"/>
    </row>
    <row r="15" spans="1:24" ht="12.75" customHeight="1">
      <c r="A15" s="162"/>
      <c r="B15" s="179"/>
      <c r="C15" s="179"/>
      <c r="D15" s="194"/>
      <c r="E15" s="347">
        <v>116</v>
      </c>
      <c r="F15" s="337" t="s">
        <v>11</v>
      </c>
      <c r="G15" s="437">
        <f>5225400+4095000+256320+1213680+1052280</f>
        <v>11842680</v>
      </c>
      <c r="H15" s="444" t="s">
        <v>150</v>
      </c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4"/>
      <c r="V15" s="404"/>
      <c r="W15" s="405"/>
      <c r="X15" s="158"/>
    </row>
    <row r="16" spans="1:24" ht="20.25" customHeight="1">
      <c r="A16" s="162"/>
      <c r="B16" s="179"/>
      <c r="C16" s="179"/>
      <c r="D16" s="194"/>
      <c r="E16" s="453"/>
      <c r="F16" s="179"/>
      <c r="G16" s="438"/>
      <c r="H16" s="449"/>
      <c r="I16" s="450"/>
      <c r="J16" s="450"/>
      <c r="K16" s="450"/>
      <c r="L16" s="450"/>
      <c r="M16" s="450"/>
      <c r="N16" s="450"/>
      <c r="O16" s="450"/>
      <c r="P16" s="450"/>
      <c r="Q16" s="450"/>
      <c r="R16" s="450"/>
      <c r="S16" s="450"/>
      <c r="T16" s="450"/>
      <c r="U16" s="450"/>
      <c r="V16" s="450"/>
      <c r="W16" s="451"/>
      <c r="X16" s="158"/>
    </row>
    <row r="17" spans="1:24" ht="10.5" customHeight="1">
      <c r="A17" s="162"/>
      <c r="B17" s="179"/>
      <c r="C17" s="179"/>
      <c r="D17" s="194"/>
      <c r="E17" s="453"/>
      <c r="F17" s="179"/>
      <c r="G17" s="438"/>
      <c r="H17" s="449"/>
      <c r="I17" s="450"/>
      <c r="J17" s="450"/>
      <c r="K17" s="450"/>
      <c r="L17" s="450"/>
      <c r="M17" s="450"/>
      <c r="N17" s="450"/>
      <c r="O17" s="450"/>
      <c r="P17" s="450"/>
      <c r="Q17" s="450"/>
      <c r="R17" s="450"/>
      <c r="S17" s="450"/>
      <c r="T17" s="450"/>
      <c r="U17" s="450"/>
      <c r="V17" s="450"/>
      <c r="W17" s="451"/>
      <c r="X17" s="159"/>
    </row>
    <row r="18" spans="1:24" ht="20.25" customHeight="1">
      <c r="A18" s="162"/>
      <c r="B18" s="179"/>
      <c r="C18" s="179"/>
      <c r="D18" s="194"/>
      <c r="E18" s="453"/>
      <c r="F18" s="179"/>
      <c r="G18" s="438"/>
      <c r="H18" s="449"/>
      <c r="I18" s="450"/>
      <c r="J18" s="450"/>
      <c r="K18" s="450"/>
      <c r="L18" s="450"/>
      <c r="M18" s="450"/>
      <c r="N18" s="450"/>
      <c r="O18" s="450"/>
      <c r="P18" s="450"/>
      <c r="Q18" s="450"/>
      <c r="R18" s="450"/>
      <c r="S18" s="450"/>
      <c r="T18" s="450"/>
      <c r="U18" s="450"/>
      <c r="V18" s="450"/>
      <c r="W18" s="451"/>
      <c r="X18" s="158"/>
    </row>
    <row r="19" spans="1:24" ht="12" customHeight="1">
      <c r="A19" s="162"/>
      <c r="B19" s="179"/>
      <c r="C19" s="179"/>
      <c r="D19" s="194"/>
      <c r="E19" s="454"/>
      <c r="F19" s="396"/>
      <c r="G19" s="439"/>
      <c r="H19" s="452"/>
      <c r="I19" s="406"/>
      <c r="J19" s="406"/>
      <c r="K19" s="406"/>
      <c r="L19" s="406"/>
      <c r="M19" s="406"/>
      <c r="N19" s="406"/>
      <c r="O19" s="406"/>
      <c r="P19" s="406"/>
      <c r="Q19" s="406"/>
      <c r="R19" s="406"/>
      <c r="S19" s="406"/>
      <c r="T19" s="406"/>
      <c r="U19" s="406"/>
      <c r="V19" s="406"/>
      <c r="W19" s="407"/>
      <c r="X19" s="159"/>
    </row>
    <row r="20" spans="1:24" ht="15" customHeight="1">
      <c r="A20" s="162"/>
      <c r="B20" s="179"/>
      <c r="C20" s="179"/>
      <c r="D20" s="194"/>
      <c r="E20" s="181">
        <v>117</v>
      </c>
      <c r="F20" s="347" t="s">
        <v>88</v>
      </c>
      <c r="G20" s="437">
        <v>8510000</v>
      </c>
      <c r="H20" s="167" t="s">
        <v>165</v>
      </c>
      <c r="I20" s="455"/>
      <c r="J20" s="455"/>
      <c r="K20" s="455"/>
      <c r="L20" s="455"/>
      <c r="M20" s="455"/>
      <c r="N20" s="455"/>
      <c r="O20" s="455"/>
      <c r="P20" s="455"/>
      <c r="Q20" s="455"/>
      <c r="R20" s="455"/>
      <c r="S20" s="455"/>
      <c r="T20" s="455"/>
      <c r="U20" s="455"/>
      <c r="V20" s="455"/>
      <c r="W20" s="456"/>
      <c r="X20" s="158"/>
    </row>
    <row r="21" spans="1:24" ht="110.25" customHeight="1">
      <c r="A21" s="162"/>
      <c r="B21" s="179"/>
      <c r="C21" s="179"/>
      <c r="D21" s="194"/>
      <c r="E21" s="183"/>
      <c r="F21" s="454"/>
      <c r="G21" s="448"/>
      <c r="H21" s="457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  <c r="V21" s="458"/>
      <c r="W21" s="459"/>
      <c r="X21" s="158"/>
    </row>
    <row r="22" spans="1:24" ht="23.45" customHeight="1">
      <c r="A22" s="162"/>
      <c r="B22" s="179"/>
      <c r="C22" s="180"/>
      <c r="D22" s="215"/>
      <c r="E22" s="420" t="s">
        <v>13</v>
      </c>
      <c r="F22" s="421"/>
      <c r="G22" s="95">
        <f>SUM(G5:G21)</f>
        <v>170942360</v>
      </c>
      <c r="H22" s="414"/>
      <c r="I22" s="409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/>
      <c r="W22" s="98"/>
      <c r="X22" s="158"/>
    </row>
    <row r="23" spans="1:24" ht="23.45" customHeight="1">
      <c r="A23" s="162"/>
      <c r="B23" s="179"/>
      <c r="C23" s="178">
        <v>12</v>
      </c>
      <c r="D23" s="193" t="s">
        <v>14</v>
      </c>
      <c r="E23" s="425">
        <v>121</v>
      </c>
      <c r="F23" s="422" t="s">
        <v>15</v>
      </c>
      <c r="G23" s="433">
        <f>200000+200000+600000+1000000</f>
        <v>2000000</v>
      </c>
      <c r="H23" s="167" t="s">
        <v>166</v>
      </c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9"/>
      <c r="X23" s="158"/>
    </row>
    <row r="24" spans="1:24" ht="9.75" customHeight="1">
      <c r="A24" s="162"/>
      <c r="B24" s="179"/>
      <c r="C24" s="179"/>
      <c r="D24" s="194"/>
      <c r="E24" s="426"/>
      <c r="F24" s="423"/>
      <c r="G24" s="434"/>
      <c r="H24" s="203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5"/>
      <c r="X24" s="158"/>
    </row>
    <row r="25" spans="1:24" ht="15.75" customHeight="1">
      <c r="A25" s="162"/>
      <c r="B25" s="179"/>
      <c r="C25" s="179"/>
      <c r="D25" s="194"/>
      <c r="E25" s="427"/>
      <c r="F25" s="424"/>
      <c r="G25" s="435"/>
      <c r="H25" s="289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1"/>
      <c r="X25" s="158"/>
    </row>
    <row r="26" spans="1:24" ht="23.45" customHeight="1">
      <c r="A26" s="162"/>
      <c r="B26" s="179"/>
      <c r="C26" s="179"/>
      <c r="D26" s="194"/>
      <c r="E26" s="40">
        <v>122</v>
      </c>
      <c r="F26" s="39" t="s">
        <v>16</v>
      </c>
      <c r="G26" s="87">
        <v>1200000</v>
      </c>
      <c r="H26" s="338" t="s">
        <v>113</v>
      </c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40"/>
      <c r="X26" s="158"/>
    </row>
    <row r="27" spans="1:24" ht="23.45" customHeight="1">
      <c r="A27" s="162"/>
      <c r="B27" s="179"/>
      <c r="C27" s="179"/>
      <c r="D27" s="194"/>
      <c r="E27" s="442">
        <v>123</v>
      </c>
      <c r="F27" s="422" t="s">
        <v>17</v>
      </c>
      <c r="G27" s="431">
        <f>600000+480000</f>
        <v>1080000</v>
      </c>
      <c r="H27" s="415" t="s">
        <v>179</v>
      </c>
      <c r="I27" s="404"/>
      <c r="J27" s="404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5"/>
      <c r="X27" s="158"/>
    </row>
    <row r="28" spans="1:24" ht="15" customHeight="1">
      <c r="A28" s="162"/>
      <c r="B28" s="179"/>
      <c r="C28" s="179"/>
      <c r="D28" s="194"/>
      <c r="E28" s="443"/>
      <c r="F28" s="424"/>
      <c r="G28" s="432"/>
      <c r="H28" s="416"/>
      <c r="I28" s="406"/>
      <c r="J28" s="406"/>
      <c r="K28" s="406"/>
      <c r="L28" s="406"/>
      <c r="M28" s="406"/>
      <c r="N28" s="406"/>
      <c r="O28" s="406"/>
      <c r="P28" s="406"/>
      <c r="Q28" s="406"/>
      <c r="R28" s="406"/>
      <c r="S28" s="406"/>
      <c r="T28" s="406"/>
      <c r="U28" s="406"/>
      <c r="V28" s="406"/>
      <c r="W28" s="407"/>
      <c r="X28" s="158"/>
    </row>
    <row r="29" spans="1:24" ht="23.45" customHeight="1">
      <c r="A29" s="162"/>
      <c r="B29" s="179"/>
      <c r="C29" s="180"/>
      <c r="D29" s="215"/>
      <c r="E29" s="420" t="s">
        <v>13</v>
      </c>
      <c r="F29" s="421"/>
      <c r="G29" s="99">
        <f>SUM(G23:G27)</f>
        <v>4280000</v>
      </c>
      <c r="H29" s="414"/>
      <c r="I29" s="409"/>
      <c r="J29" s="409"/>
      <c r="K29" s="409"/>
      <c r="L29" s="409"/>
      <c r="M29" s="409"/>
      <c r="N29" s="409"/>
      <c r="O29" s="409"/>
      <c r="P29" s="409"/>
      <c r="Q29" s="96"/>
      <c r="R29" s="96"/>
      <c r="S29" s="96"/>
      <c r="T29" s="96"/>
      <c r="U29" s="96"/>
      <c r="V29" s="97"/>
      <c r="W29" s="98"/>
      <c r="X29" s="158"/>
    </row>
    <row r="30" spans="1:24" ht="23.45" customHeight="1">
      <c r="A30" s="162"/>
      <c r="B30" s="179"/>
      <c r="C30" s="411">
        <v>13</v>
      </c>
      <c r="D30" s="178" t="s">
        <v>18</v>
      </c>
      <c r="E30" s="40">
        <v>131</v>
      </c>
      <c r="F30" s="40" t="s">
        <v>19</v>
      </c>
      <c r="G30" s="85">
        <v>200000</v>
      </c>
      <c r="H30" s="394" t="s">
        <v>167</v>
      </c>
      <c r="I30" s="392"/>
      <c r="J30" s="392"/>
      <c r="K30" s="392"/>
      <c r="L30" s="392"/>
      <c r="M30" s="392"/>
      <c r="N30" s="392"/>
      <c r="O30" s="392"/>
      <c r="P30" s="392"/>
      <c r="Q30" s="392"/>
      <c r="R30" s="392"/>
      <c r="S30" s="392"/>
      <c r="T30" s="392"/>
      <c r="U30" s="392"/>
      <c r="V30" s="392"/>
      <c r="W30" s="393"/>
      <c r="X30" s="158"/>
    </row>
    <row r="31" spans="1:24" ht="28.5" customHeight="1">
      <c r="A31" s="162"/>
      <c r="B31" s="179"/>
      <c r="C31" s="412"/>
      <c r="D31" s="179"/>
      <c r="E31" s="44">
        <v>132</v>
      </c>
      <c r="F31" s="33" t="s">
        <v>124</v>
      </c>
      <c r="G31" s="88">
        <v>6000000</v>
      </c>
      <c r="H31" s="445" t="s">
        <v>168</v>
      </c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446"/>
      <c r="V31" s="446"/>
      <c r="W31" s="447"/>
      <c r="X31" s="158"/>
    </row>
    <row r="32" spans="1:24" ht="30.75" customHeight="1">
      <c r="A32" s="162"/>
      <c r="B32" s="179"/>
      <c r="C32" s="412"/>
      <c r="D32" s="179"/>
      <c r="E32" s="41">
        <v>133</v>
      </c>
      <c r="F32" s="41" t="s">
        <v>20</v>
      </c>
      <c r="G32" s="85">
        <v>480000</v>
      </c>
      <c r="H32" s="394" t="s">
        <v>180</v>
      </c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3"/>
      <c r="X32" s="158"/>
    </row>
    <row r="33" spans="1:24" ht="96" customHeight="1">
      <c r="A33" s="162"/>
      <c r="B33" s="179"/>
      <c r="C33" s="412"/>
      <c r="D33" s="179"/>
      <c r="E33" s="41">
        <v>134</v>
      </c>
      <c r="F33" s="41" t="s">
        <v>21</v>
      </c>
      <c r="G33" s="89">
        <f>2700000+700000+960000+2000000+100000+200000+70000+48000</f>
        <v>6778000</v>
      </c>
      <c r="H33" s="395" t="s">
        <v>169</v>
      </c>
      <c r="I33" s="392"/>
      <c r="J33" s="392"/>
      <c r="K33" s="392"/>
      <c r="L33" s="392"/>
      <c r="M33" s="392"/>
      <c r="N33" s="392"/>
      <c r="O33" s="392"/>
      <c r="P33" s="392"/>
      <c r="Q33" s="392"/>
      <c r="R33" s="392"/>
      <c r="S33" s="392"/>
      <c r="T33" s="392"/>
      <c r="U33" s="392"/>
      <c r="V33" s="392"/>
      <c r="W33" s="393"/>
      <c r="X33" s="158"/>
    </row>
    <row r="34" spans="1:24" ht="30" customHeight="1">
      <c r="A34" s="162"/>
      <c r="B34" s="179"/>
      <c r="C34" s="412"/>
      <c r="D34" s="179"/>
      <c r="E34" s="41">
        <v>135</v>
      </c>
      <c r="F34" s="41" t="s">
        <v>22</v>
      </c>
      <c r="G34" s="85">
        <f>9600000+2000000</f>
        <v>11600000</v>
      </c>
      <c r="H34" s="444" t="s">
        <v>170</v>
      </c>
      <c r="I34" s="404"/>
      <c r="J34" s="404"/>
      <c r="K34" s="404"/>
      <c r="L34" s="404"/>
      <c r="M34" s="404"/>
      <c r="N34" s="404"/>
      <c r="O34" s="404"/>
      <c r="P34" s="404"/>
      <c r="Q34" s="404"/>
      <c r="R34" s="404"/>
      <c r="S34" s="404"/>
      <c r="T34" s="404"/>
      <c r="U34" s="404"/>
      <c r="V34" s="404"/>
      <c r="W34" s="405"/>
      <c r="X34" s="158"/>
    </row>
    <row r="35" spans="1:24" ht="23.45" customHeight="1">
      <c r="A35" s="162"/>
      <c r="B35" s="179"/>
      <c r="C35" s="412"/>
      <c r="D35" s="179"/>
      <c r="E35" s="41">
        <v>136</v>
      </c>
      <c r="F35" s="41" t="s">
        <v>23</v>
      </c>
      <c r="G35" s="89">
        <v>1400000</v>
      </c>
      <c r="H35" s="288" t="s">
        <v>171</v>
      </c>
      <c r="I35" s="349"/>
      <c r="J35" s="349"/>
      <c r="K35" s="349"/>
      <c r="L35" s="349"/>
      <c r="M35" s="349"/>
      <c r="N35" s="349"/>
      <c r="O35" s="349"/>
      <c r="P35" s="349"/>
      <c r="Q35" s="349"/>
      <c r="R35" s="349"/>
      <c r="S35" s="349"/>
      <c r="T35" s="349"/>
      <c r="U35" s="349"/>
      <c r="V35" s="349"/>
      <c r="W35" s="350"/>
      <c r="X35" s="158"/>
    </row>
    <row r="36" spans="1:24" ht="23.45" customHeight="1">
      <c r="A36" s="162"/>
      <c r="B36" s="179"/>
      <c r="C36" s="413"/>
      <c r="D36" s="180"/>
      <c r="E36" s="429" t="s">
        <v>13</v>
      </c>
      <c r="F36" s="430"/>
      <c r="G36" s="100">
        <f>SUM(G30:G35)</f>
        <v>26458000</v>
      </c>
      <c r="H36" s="408"/>
      <c r="I36" s="409"/>
      <c r="J36" s="409"/>
      <c r="K36" s="409"/>
      <c r="L36" s="409"/>
      <c r="M36" s="409"/>
      <c r="N36" s="409"/>
      <c r="O36" s="409"/>
      <c r="P36" s="409"/>
      <c r="Q36" s="409"/>
      <c r="R36" s="409"/>
      <c r="S36" s="409"/>
      <c r="T36" s="409"/>
      <c r="U36" s="409"/>
      <c r="V36" s="409"/>
      <c r="W36" s="410"/>
      <c r="X36" s="158"/>
    </row>
    <row r="37" spans="1:24" ht="23.45" customHeight="1" thickBot="1">
      <c r="A37" s="436"/>
      <c r="B37" s="119"/>
      <c r="C37" s="186" t="s">
        <v>24</v>
      </c>
      <c r="D37" s="188"/>
      <c r="E37" s="188"/>
      <c r="F37" s="189"/>
      <c r="G37" s="105">
        <f>G36+G29+G22</f>
        <v>201680360</v>
      </c>
      <c r="H37" s="417"/>
      <c r="I37" s="418"/>
      <c r="J37" s="418"/>
      <c r="K37" s="418"/>
      <c r="L37" s="418"/>
      <c r="M37" s="418"/>
      <c r="N37" s="418"/>
      <c r="O37" s="418"/>
      <c r="P37" s="418"/>
      <c r="Q37" s="418"/>
      <c r="R37" s="418"/>
      <c r="S37" s="418"/>
      <c r="T37" s="418"/>
      <c r="U37" s="418"/>
      <c r="V37" s="418"/>
      <c r="W37" s="419"/>
      <c r="X37" s="158"/>
    </row>
    <row r="38" spans="1:24" ht="18.75" customHeight="1">
      <c r="A38" s="262" t="s">
        <v>89</v>
      </c>
      <c r="B38" s="255" t="s">
        <v>26</v>
      </c>
      <c r="C38" s="255">
        <v>21</v>
      </c>
      <c r="D38" s="255" t="s">
        <v>90</v>
      </c>
      <c r="E38" s="6">
        <v>211</v>
      </c>
      <c r="F38" s="6" t="s">
        <v>28</v>
      </c>
      <c r="G38" s="90"/>
      <c r="H38" s="399"/>
      <c r="I38" s="400"/>
      <c r="J38" s="400"/>
      <c r="K38" s="400"/>
      <c r="L38" s="400"/>
      <c r="M38" s="400"/>
      <c r="N38" s="400"/>
      <c r="O38" s="400"/>
      <c r="P38" s="400"/>
      <c r="Q38" s="400"/>
      <c r="R38" s="400"/>
      <c r="S38" s="400"/>
      <c r="T38" s="400"/>
      <c r="U38" s="400"/>
      <c r="V38" s="400"/>
      <c r="W38" s="401"/>
      <c r="X38" s="158"/>
    </row>
    <row r="39" spans="1:24" ht="32.25" customHeight="1">
      <c r="A39" s="162"/>
      <c r="B39" s="179"/>
      <c r="C39" s="179"/>
      <c r="D39" s="179"/>
      <c r="E39" s="5">
        <v>212</v>
      </c>
      <c r="F39" s="5" t="s">
        <v>29</v>
      </c>
      <c r="G39" s="91">
        <v>6000000</v>
      </c>
      <c r="H39" s="395" t="s">
        <v>151</v>
      </c>
      <c r="I39" s="392"/>
      <c r="J39" s="392"/>
      <c r="K39" s="392"/>
      <c r="L39" s="392"/>
      <c r="M39" s="392"/>
      <c r="N39" s="392"/>
      <c r="O39" s="392"/>
      <c r="P39" s="392"/>
      <c r="Q39" s="392"/>
      <c r="R39" s="392"/>
      <c r="S39" s="392"/>
      <c r="T39" s="392"/>
      <c r="U39" s="392"/>
      <c r="V39" s="392"/>
      <c r="W39" s="393"/>
      <c r="X39" s="158"/>
    </row>
    <row r="40" spans="1:24" ht="75.75" customHeight="1">
      <c r="A40" s="162"/>
      <c r="B40" s="179"/>
      <c r="C40" s="180"/>
      <c r="D40" s="180"/>
      <c r="E40" s="3">
        <v>213</v>
      </c>
      <c r="F40" s="150" t="s">
        <v>125</v>
      </c>
      <c r="G40" s="92">
        <f>1518000+1056000+200000+1000000+1000000</f>
        <v>4774000</v>
      </c>
      <c r="H40" s="394" t="s">
        <v>172</v>
      </c>
      <c r="I40" s="392"/>
      <c r="J40" s="392"/>
      <c r="K40" s="392"/>
      <c r="L40" s="392"/>
      <c r="M40" s="392"/>
      <c r="N40" s="392"/>
      <c r="O40" s="392"/>
      <c r="P40" s="392"/>
      <c r="Q40" s="392"/>
      <c r="R40" s="392"/>
      <c r="S40" s="392"/>
      <c r="T40" s="392"/>
      <c r="U40" s="392"/>
      <c r="V40" s="392"/>
      <c r="W40" s="393"/>
      <c r="X40" s="158"/>
    </row>
    <row r="41" spans="1:24" ht="18.75" customHeight="1">
      <c r="A41" s="263"/>
      <c r="B41" s="180"/>
      <c r="C41" s="186" t="s">
        <v>24</v>
      </c>
      <c r="D41" s="188"/>
      <c r="E41" s="188"/>
      <c r="F41" s="189"/>
      <c r="G41" s="112">
        <f>SUM(G38:G40)</f>
        <v>10774000</v>
      </c>
      <c r="H41" s="397"/>
      <c r="I41" s="390"/>
      <c r="J41" s="390"/>
      <c r="K41" s="390"/>
      <c r="L41" s="390"/>
      <c r="M41" s="390"/>
      <c r="N41" s="390"/>
      <c r="O41" s="390"/>
      <c r="P41" s="390"/>
      <c r="Q41" s="390"/>
      <c r="R41" s="390"/>
      <c r="S41" s="390"/>
      <c r="T41" s="390"/>
      <c r="U41" s="390"/>
      <c r="V41" s="390"/>
      <c r="W41" s="398"/>
      <c r="X41" s="158"/>
    </row>
    <row r="42" spans="1:24" ht="18.75" customHeight="1">
      <c r="A42" s="198" t="s">
        <v>91</v>
      </c>
      <c r="B42" s="178" t="s">
        <v>31</v>
      </c>
      <c r="C42" s="178">
        <v>31</v>
      </c>
      <c r="D42" s="178" t="s">
        <v>18</v>
      </c>
      <c r="E42" s="4">
        <v>311</v>
      </c>
      <c r="F42" s="4" t="s">
        <v>32</v>
      </c>
      <c r="G42" s="93">
        <v>13200000</v>
      </c>
      <c r="H42" s="395" t="s">
        <v>173</v>
      </c>
      <c r="I42" s="392"/>
      <c r="J42" s="392"/>
      <c r="K42" s="392"/>
      <c r="L42" s="392"/>
      <c r="M42" s="392"/>
      <c r="N42" s="392"/>
      <c r="O42" s="392"/>
      <c r="P42" s="392"/>
      <c r="Q42" s="392"/>
      <c r="R42" s="392"/>
      <c r="S42" s="392"/>
      <c r="T42" s="392"/>
      <c r="U42" s="392"/>
      <c r="V42" s="392"/>
      <c r="W42" s="393"/>
      <c r="X42" s="158"/>
    </row>
    <row r="43" spans="1:24" ht="36.75" customHeight="1">
      <c r="A43" s="162"/>
      <c r="B43" s="179"/>
      <c r="C43" s="179"/>
      <c r="D43" s="179"/>
      <c r="E43" s="4">
        <v>312</v>
      </c>
      <c r="F43" s="4" t="s">
        <v>33</v>
      </c>
      <c r="G43" s="92">
        <f>600000+1200000</f>
        <v>1800000</v>
      </c>
      <c r="H43" s="394" t="s">
        <v>111</v>
      </c>
      <c r="I43" s="392"/>
      <c r="J43" s="392"/>
      <c r="K43" s="392"/>
      <c r="L43" s="392"/>
      <c r="M43" s="392"/>
      <c r="N43" s="392"/>
      <c r="O43" s="392"/>
      <c r="P43" s="392"/>
      <c r="Q43" s="392"/>
      <c r="R43" s="392"/>
      <c r="S43" s="392"/>
      <c r="T43" s="392"/>
      <c r="U43" s="392"/>
      <c r="V43" s="392"/>
      <c r="W43" s="393"/>
      <c r="X43" s="158"/>
    </row>
    <row r="44" spans="1:24" ht="18.75" customHeight="1">
      <c r="A44" s="162"/>
      <c r="B44" s="179"/>
      <c r="C44" s="179"/>
      <c r="D44" s="179"/>
      <c r="E44" s="4">
        <v>313</v>
      </c>
      <c r="F44" s="4" t="s">
        <v>34</v>
      </c>
      <c r="G44" s="93"/>
      <c r="H44" s="35"/>
      <c r="I44" s="21"/>
      <c r="J44" s="392"/>
      <c r="K44" s="392"/>
      <c r="L44" s="392"/>
      <c r="M44" s="21"/>
      <c r="N44" s="37"/>
      <c r="O44" s="37"/>
      <c r="P44" s="37"/>
      <c r="Q44" s="21"/>
      <c r="R44" s="21"/>
      <c r="S44" s="21"/>
      <c r="T44" s="21"/>
      <c r="U44" s="21"/>
      <c r="V44" s="66"/>
      <c r="W44" s="67"/>
      <c r="X44" s="158"/>
    </row>
    <row r="45" spans="1:24" ht="18.75" customHeight="1">
      <c r="A45" s="162"/>
      <c r="B45" s="179"/>
      <c r="C45" s="179"/>
      <c r="D45" s="179"/>
      <c r="E45" s="4">
        <v>314</v>
      </c>
      <c r="F45" s="4" t="s">
        <v>35</v>
      </c>
      <c r="G45" s="92">
        <v>360000</v>
      </c>
      <c r="H45" s="394" t="s">
        <v>174</v>
      </c>
      <c r="I45" s="392"/>
      <c r="J45" s="392"/>
      <c r="K45" s="392"/>
      <c r="L45" s="392"/>
      <c r="M45" s="392"/>
      <c r="N45" s="392"/>
      <c r="O45" s="392"/>
      <c r="P45" s="392"/>
      <c r="Q45" s="392"/>
      <c r="R45" s="392"/>
      <c r="S45" s="392"/>
      <c r="T45" s="392"/>
      <c r="U45" s="392"/>
      <c r="V45" s="392"/>
      <c r="W45" s="393"/>
      <c r="X45" s="158"/>
    </row>
    <row r="46" spans="1:24" ht="18.75" customHeight="1">
      <c r="A46" s="162"/>
      <c r="B46" s="179"/>
      <c r="C46" s="179"/>
      <c r="D46" s="179"/>
      <c r="E46" s="4">
        <v>315</v>
      </c>
      <c r="F46" s="4" t="s">
        <v>36</v>
      </c>
      <c r="G46" s="93">
        <f>W46</f>
        <v>0</v>
      </c>
      <c r="H46" s="35"/>
      <c r="I46" s="21"/>
      <c r="J46" s="21"/>
      <c r="K46" s="21"/>
      <c r="L46" s="392"/>
      <c r="M46" s="392"/>
      <c r="N46" s="392"/>
      <c r="O46" s="392"/>
      <c r="P46" s="392"/>
      <c r="Q46" s="392"/>
      <c r="R46" s="21"/>
      <c r="S46" s="21"/>
      <c r="T46" s="392"/>
      <c r="U46" s="392"/>
      <c r="V46" s="66"/>
      <c r="W46" s="64"/>
      <c r="X46" s="158"/>
    </row>
    <row r="47" spans="1:24" ht="18.75" customHeight="1">
      <c r="A47" s="162"/>
      <c r="B47" s="179"/>
      <c r="C47" s="179"/>
      <c r="D47" s="179"/>
      <c r="E47" s="4">
        <v>318</v>
      </c>
      <c r="F47" s="4" t="s">
        <v>37</v>
      </c>
      <c r="G47" s="92">
        <v>3000000</v>
      </c>
      <c r="H47" s="394" t="s">
        <v>112</v>
      </c>
      <c r="I47" s="392"/>
      <c r="J47" s="392"/>
      <c r="K47" s="392"/>
      <c r="L47" s="392"/>
      <c r="M47" s="392"/>
      <c r="N47" s="392"/>
      <c r="O47" s="392"/>
      <c r="P47" s="392"/>
      <c r="Q47" s="392"/>
      <c r="R47" s="392"/>
      <c r="S47" s="392"/>
      <c r="T47" s="392"/>
      <c r="U47" s="392"/>
      <c r="V47" s="392"/>
      <c r="W47" s="393"/>
      <c r="X47" s="158"/>
    </row>
    <row r="48" spans="1:24" ht="18.75" customHeight="1">
      <c r="A48" s="162"/>
      <c r="B48" s="179"/>
      <c r="C48" s="179"/>
      <c r="D48" s="396"/>
      <c r="E48" s="4">
        <v>319</v>
      </c>
      <c r="F48" s="48" t="s">
        <v>38</v>
      </c>
      <c r="G48" s="93">
        <v>13200000</v>
      </c>
      <c r="H48" s="395" t="s">
        <v>116</v>
      </c>
      <c r="I48" s="392"/>
      <c r="J48" s="392"/>
      <c r="K48" s="392"/>
      <c r="L48" s="392"/>
      <c r="M48" s="392"/>
      <c r="N48" s="392"/>
      <c r="O48" s="392"/>
      <c r="P48" s="392"/>
      <c r="Q48" s="392"/>
      <c r="R48" s="392"/>
      <c r="S48" s="392"/>
      <c r="T48" s="392"/>
      <c r="U48" s="392"/>
      <c r="V48" s="392"/>
      <c r="W48" s="393"/>
      <c r="X48" s="158"/>
    </row>
    <row r="49" spans="1:24" ht="23.25" customHeight="1">
      <c r="A49" s="162"/>
      <c r="B49" s="179"/>
      <c r="C49" s="286">
        <v>33</v>
      </c>
      <c r="D49" s="181" t="s">
        <v>92</v>
      </c>
      <c r="E49" s="181">
        <v>332</v>
      </c>
      <c r="F49" s="181" t="s">
        <v>127</v>
      </c>
      <c r="G49" s="402">
        <f>1200000+1800000+400000</f>
        <v>3400000</v>
      </c>
      <c r="H49" s="403" t="s">
        <v>175</v>
      </c>
      <c r="I49" s="404"/>
      <c r="J49" s="404"/>
      <c r="K49" s="404"/>
      <c r="L49" s="404"/>
      <c r="M49" s="404"/>
      <c r="N49" s="404"/>
      <c r="O49" s="404"/>
      <c r="P49" s="404"/>
      <c r="Q49" s="404"/>
      <c r="R49" s="404"/>
      <c r="S49" s="404"/>
      <c r="T49" s="404"/>
      <c r="U49" s="404"/>
      <c r="V49" s="404"/>
      <c r="W49" s="405"/>
      <c r="X49" s="158"/>
    </row>
    <row r="50" spans="1:24" ht="21" customHeight="1">
      <c r="A50" s="162"/>
      <c r="B50" s="179"/>
      <c r="C50" s="286"/>
      <c r="D50" s="182"/>
      <c r="E50" s="183"/>
      <c r="F50" s="183"/>
      <c r="G50" s="258"/>
      <c r="H50" s="406"/>
      <c r="I50" s="406"/>
      <c r="J50" s="406"/>
      <c r="K50" s="406"/>
      <c r="L50" s="406"/>
      <c r="M50" s="406"/>
      <c r="N50" s="406"/>
      <c r="O50" s="406"/>
      <c r="P50" s="406"/>
      <c r="Q50" s="406"/>
      <c r="R50" s="406"/>
      <c r="S50" s="406"/>
      <c r="T50" s="406"/>
      <c r="U50" s="406"/>
      <c r="V50" s="406"/>
      <c r="W50" s="407"/>
      <c r="X50" s="158"/>
    </row>
    <row r="51" spans="1:24" ht="21" customHeight="1">
      <c r="A51" s="162"/>
      <c r="B51" s="179"/>
      <c r="C51" s="286"/>
      <c r="D51" s="182"/>
      <c r="E51" s="181">
        <v>333</v>
      </c>
      <c r="F51" s="181" t="s">
        <v>126</v>
      </c>
      <c r="G51" s="257">
        <v>0</v>
      </c>
      <c r="H51" s="210"/>
      <c r="I51" s="168"/>
      <c r="J51" s="168"/>
      <c r="K51" s="168"/>
      <c r="L51" s="168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300"/>
      <c r="X51" s="158"/>
    </row>
    <row r="52" spans="1:24" ht="20.25" customHeight="1">
      <c r="A52" s="162"/>
      <c r="B52" s="179"/>
      <c r="C52" s="287"/>
      <c r="D52" s="182"/>
      <c r="E52" s="182"/>
      <c r="F52" s="182"/>
      <c r="G52" s="258"/>
      <c r="H52" s="148"/>
      <c r="I52" s="149"/>
      <c r="J52" s="149"/>
      <c r="K52" s="149"/>
      <c r="L52" s="149"/>
      <c r="M52" s="153"/>
      <c r="N52" s="151"/>
      <c r="O52" s="151"/>
      <c r="P52" s="151"/>
      <c r="Q52" s="151"/>
      <c r="R52" s="149"/>
      <c r="S52" s="153"/>
      <c r="T52" s="151"/>
      <c r="U52" s="151"/>
      <c r="V52" s="19"/>
      <c r="W52" s="60"/>
      <c r="X52" s="158"/>
    </row>
    <row r="53" spans="1:24" ht="20.25" customHeight="1">
      <c r="A53" s="263"/>
      <c r="B53" s="180"/>
      <c r="C53" s="186" t="s">
        <v>24</v>
      </c>
      <c r="D53" s="188"/>
      <c r="E53" s="188"/>
      <c r="F53" s="189"/>
      <c r="G53" s="106">
        <f>SUM(G42:G52)</f>
        <v>34960000</v>
      </c>
      <c r="H53" s="107"/>
      <c r="I53" s="108"/>
      <c r="J53" s="108"/>
      <c r="K53" s="108"/>
      <c r="L53" s="390"/>
      <c r="M53" s="390"/>
      <c r="N53" s="390"/>
      <c r="O53" s="390"/>
      <c r="P53" s="390"/>
      <c r="Q53" s="390"/>
      <c r="R53" s="109"/>
      <c r="S53" s="390"/>
      <c r="T53" s="390"/>
      <c r="U53" s="108"/>
      <c r="V53" s="110"/>
      <c r="W53" s="111"/>
      <c r="X53" s="158"/>
    </row>
    <row r="54" spans="1:24" ht="32.25" customHeight="1">
      <c r="A54" s="198" t="s">
        <v>77</v>
      </c>
      <c r="B54" s="178" t="s">
        <v>40</v>
      </c>
      <c r="C54" s="178">
        <v>41</v>
      </c>
      <c r="D54" s="178" t="s">
        <v>40</v>
      </c>
      <c r="E54" s="41">
        <v>411</v>
      </c>
      <c r="F54" s="43" t="s">
        <v>41</v>
      </c>
      <c r="G54" s="93">
        <f>3600000+15000000</f>
        <v>18600000</v>
      </c>
      <c r="H54" s="288" t="s">
        <v>177</v>
      </c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2"/>
      <c r="X54" s="158"/>
    </row>
    <row r="55" spans="1:24" ht="18.75" customHeight="1">
      <c r="A55" s="162"/>
      <c r="B55" s="179"/>
      <c r="C55" s="179"/>
      <c r="D55" s="179"/>
      <c r="E55" s="41"/>
      <c r="F55" s="43"/>
      <c r="G55" s="93"/>
      <c r="H55" s="31"/>
      <c r="I55" s="31"/>
      <c r="J55" s="31"/>
      <c r="K55" s="31"/>
      <c r="L55" s="34"/>
      <c r="M55" s="34"/>
      <c r="N55" s="31"/>
      <c r="O55" s="31"/>
      <c r="P55" s="31"/>
      <c r="Q55" s="31"/>
      <c r="R55" s="22"/>
      <c r="S55" s="31"/>
      <c r="T55" s="31"/>
      <c r="U55" s="31"/>
      <c r="V55" s="31"/>
      <c r="W55" s="32"/>
      <c r="X55" s="158"/>
    </row>
    <row r="56" spans="1:24" ht="18.75" customHeight="1">
      <c r="A56" s="162"/>
      <c r="B56" s="179"/>
      <c r="C56" s="180"/>
      <c r="D56" s="180"/>
      <c r="E56" s="41"/>
      <c r="F56" s="43"/>
      <c r="G56" s="93"/>
      <c r="H56" s="391"/>
      <c r="I56" s="392"/>
      <c r="J56" s="392"/>
      <c r="K56" s="392"/>
      <c r="L56" s="392"/>
      <c r="M56" s="392"/>
      <c r="N56" s="392"/>
      <c r="O56" s="392"/>
      <c r="P56" s="392"/>
      <c r="Q56" s="392"/>
      <c r="R56" s="22"/>
      <c r="S56" s="392"/>
      <c r="T56" s="392"/>
      <c r="U56" s="31"/>
      <c r="V56" s="65"/>
      <c r="W56" s="32"/>
      <c r="X56" s="158"/>
    </row>
    <row r="57" spans="1:24" ht="18.75" customHeight="1">
      <c r="A57" s="263"/>
      <c r="B57" s="120"/>
      <c r="C57" s="217" t="s">
        <v>24</v>
      </c>
      <c r="D57" s="187"/>
      <c r="E57" s="187"/>
      <c r="F57" s="284"/>
      <c r="G57" s="112">
        <f>SUM(G54:G56)</f>
        <v>18600000</v>
      </c>
      <c r="H57" s="397"/>
      <c r="I57" s="390"/>
      <c r="J57" s="390"/>
      <c r="K57" s="390"/>
      <c r="L57" s="390"/>
      <c r="M57" s="390"/>
      <c r="N57" s="390"/>
      <c r="O57" s="390"/>
      <c r="P57" s="390"/>
      <c r="Q57" s="390"/>
      <c r="R57" s="109"/>
      <c r="S57" s="390"/>
      <c r="T57" s="390"/>
      <c r="U57" s="108"/>
      <c r="V57" s="110"/>
      <c r="W57" s="111"/>
      <c r="X57" s="158"/>
    </row>
    <row r="58" spans="1:24" ht="18.75" customHeight="1">
      <c r="A58" s="198">
        <v>5</v>
      </c>
      <c r="B58" s="178" t="s">
        <v>86</v>
      </c>
      <c r="C58" s="3">
        <v>51</v>
      </c>
      <c r="D58" s="3" t="s">
        <v>94</v>
      </c>
      <c r="E58" s="3">
        <v>511</v>
      </c>
      <c r="F58" s="3" t="s">
        <v>86</v>
      </c>
      <c r="G58" s="92"/>
      <c r="H58" s="465"/>
      <c r="I58" s="392"/>
      <c r="J58" s="392"/>
      <c r="K58" s="392"/>
      <c r="L58" s="392"/>
      <c r="M58" s="392"/>
      <c r="N58" s="392"/>
      <c r="O58" s="392"/>
      <c r="P58" s="392"/>
      <c r="Q58" s="31"/>
      <c r="R58" s="31"/>
      <c r="S58" s="392"/>
      <c r="T58" s="392"/>
      <c r="U58" s="65"/>
      <c r="V58" s="392"/>
      <c r="W58" s="393"/>
      <c r="X58" s="158"/>
    </row>
    <row r="59" spans="1:24" ht="18.75" customHeight="1">
      <c r="A59" s="263"/>
      <c r="B59" s="180"/>
      <c r="C59" s="387" t="s">
        <v>24</v>
      </c>
      <c r="D59" s="388"/>
      <c r="E59" s="388"/>
      <c r="F59" s="389"/>
      <c r="G59" s="121">
        <f>G58</f>
        <v>0</v>
      </c>
      <c r="H59" s="462"/>
      <c r="I59" s="463"/>
      <c r="J59" s="463"/>
      <c r="K59" s="463"/>
      <c r="L59" s="463"/>
      <c r="M59" s="463"/>
      <c r="N59" s="463"/>
      <c r="O59" s="463"/>
      <c r="P59" s="463"/>
      <c r="Q59" s="463"/>
      <c r="R59" s="463"/>
      <c r="S59" s="463"/>
      <c r="T59" s="463"/>
      <c r="U59" s="463"/>
      <c r="V59" s="463"/>
      <c r="W59" s="464"/>
      <c r="X59" s="158"/>
    </row>
    <row r="60" spans="1:24" ht="20.25" customHeight="1">
      <c r="A60" s="198" t="s">
        <v>42</v>
      </c>
      <c r="B60" s="178" t="s">
        <v>43</v>
      </c>
      <c r="C60" s="178">
        <v>61</v>
      </c>
      <c r="D60" s="178" t="s">
        <v>44</v>
      </c>
      <c r="E60" s="4">
        <v>611</v>
      </c>
      <c r="F60" s="4" t="s">
        <v>45</v>
      </c>
      <c r="G60" s="93"/>
      <c r="H60" s="391"/>
      <c r="I60" s="392"/>
      <c r="J60" s="392"/>
      <c r="K60" s="392"/>
      <c r="L60" s="392"/>
      <c r="M60" s="392"/>
      <c r="N60" s="392"/>
      <c r="O60" s="392"/>
      <c r="P60" s="392"/>
      <c r="Q60" s="392"/>
      <c r="R60" s="392"/>
      <c r="S60" s="392"/>
      <c r="T60" s="392"/>
      <c r="U60" s="392"/>
      <c r="V60" s="392"/>
      <c r="W60" s="393"/>
      <c r="X60" s="158"/>
    </row>
    <row r="61" spans="1:24" ht="18.75" customHeight="1">
      <c r="A61" s="162"/>
      <c r="B61" s="179"/>
      <c r="C61" s="180"/>
      <c r="D61" s="180"/>
      <c r="E61" s="4">
        <v>612</v>
      </c>
      <c r="F61" s="4" t="s">
        <v>46</v>
      </c>
      <c r="G61" s="93"/>
      <c r="H61" s="288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2"/>
      <c r="X61" s="158"/>
    </row>
    <row r="62" spans="1:24" ht="20.25" customHeight="1">
      <c r="A62" s="263"/>
      <c r="B62" s="180"/>
      <c r="C62" s="206" t="s">
        <v>24</v>
      </c>
      <c r="D62" s="208"/>
      <c r="E62" s="208"/>
      <c r="F62" s="209"/>
      <c r="G62" s="112">
        <f>SUM(G60:G61)</f>
        <v>0</v>
      </c>
      <c r="H62" s="107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10"/>
      <c r="W62" s="111"/>
      <c r="X62" s="158"/>
    </row>
    <row r="63" spans="1:24" ht="20.25" customHeight="1">
      <c r="A63" s="198" t="s">
        <v>81</v>
      </c>
      <c r="B63" s="193" t="s">
        <v>48</v>
      </c>
      <c r="C63" s="12">
        <v>71</v>
      </c>
      <c r="D63" s="12" t="s">
        <v>48</v>
      </c>
      <c r="E63" s="12">
        <v>711</v>
      </c>
      <c r="F63" s="61" t="s">
        <v>48</v>
      </c>
      <c r="G63" s="94">
        <v>1000000</v>
      </c>
      <c r="H63" s="288" t="s">
        <v>176</v>
      </c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2"/>
      <c r="X63" s="158"/>
    </row>
    <row r="64" spans="1:24" ht="20.25" customHeight="1">
      <c r="A64" s="263"/>
      <c r="B64" s="215"/>
      <c r="C64" s="217" t="s">
        <v>24</v>
      </c>
      <c r="D64" s="187"/>
      <c r="E64" s="187"/>
      <c r="F64" s="284"/>
      <c r="G64" s="112">
        <f>G63</f>
        <v>1000000</v>
      </c>
      <c r="H64" s="113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70"/>
      <c r="W64" s="114"/>
      <c r="X64" s="158"/>
    </row>
    <row r="65" spans="1:24" ht="20.25" customHeight="1">
      <c r="A65" s="198" t="s">
        <v>82</v>
      </c>
      <c r="B65" s="178" t="s">
        <v>50</v>
      </c>
      <c r="C65" s="4">
        <v>81</v>
      </c>
      <c r="D65" s="4" t="s">
        <v>50</v>
      </c>
      <c r="E65" s="4">
        <v>811</v>
      </c>
      <c r="F65" s="4" t="s">
        <v>50</v>
      </c>
      <c r="G65" s="93">
        <v>1285027</v>
      </c>
      <c r="H65" s="47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20"/>
      <c r="W65" s="56"/>
      <c r="X65" s="158"/>
    </row>
    <row r="66" spans="1:24" ht="20.25" customHeight="1">
      <c r="A66" s="263"/>
      <c r="B66" s="180"/>
      <c r="C66" s="186" t="s">
        <v>24</v>
      </c>
      <c r="D66" s="188"/>
      <c r="E66" s="188"/>
      <c r="F66" s="189"/>
      <c r="G66" s="112">
        <f>G65</f>
        <v>1285027</v>
      </c>
      <c r="H66" s="68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70"/>
      <c r="W66" s="71"/>
      <c r="X66" s="158"/>
    </row>
    <row r="67" spans="1:24" ht="23.25" customHeight="1">
      <c r="A67" s="198" t="s">
        <v>133</v>
      </c>
      <c r="B67" s="178" t="s">
        <v>128</v>
      </c>
      <c r="C67" s="4">
        <v>91</v>
      </c>
      <c r="D67" s="4" t="s">
        <v>130</v>
      </c>
      <c r="E67" s="4">
        <v>911</v>
      </c>
      <c r="F67" s="4" t="s">
        <v>130</v>
      </c>
      <c r="G67" s="156"/>
      <c r="H67" s="327"/>
      <c r="I67" s="328"/>
      <c r="J67" s="328"/>
      <c r="K67" s="328"/>
      <c r="L67" s="328"/>
      <c r="M67" s="328"/>
      <c r="N67" s="328"/>
      <c r="O67" s="328"/>
      <c r="P67" s="328"/>
      <c r="Q67" s="328"/>
      <c r="R67" s="328"/>
      <c r="S67" s="328"/>
      <c r="T67" s="328"/>
      <c r="U67" s="328"/>
      <c r="V67" s="328"/>
      <c r="W67" s="329"/>
      <c r="X67" s="158"/>
    </row>
    <row r="68" spans="1:24" ht="20.25" customHeight="1">
      <c r="A68" s="163"/>
      <c r="B68" s="180"/>
      <c r="C68" s="186" t="s">
        <v>24</v>
      </c>
      <c r="D68" s="188"/>
      <c r="E68" s="188"/>
      <c r="F68" s="189"/>
      <c r="G68" s="112">
        <f>G67</f>
        <v>0</v>
      </c>
      <c r="H68" s="155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70"/>
      <c r="W68" s="71"/>
      <c r="X68" s="158"/>
    </row>
    <row r="69" spans="1:24" ht="23.25" customHeight="1">
      <c r="A69" s="198">
        <v>10</v>
      </c>
      <c r="B69" s="178" t="s">
        <v>129</v>
      </c>
      <c r="C69" s="4">
        <v>101</v>
      </c>
      <c r="D69" s="4" t="s">
        <v>131</v>
      </c>
      <c r="E69" s="4">
        <v>1011</v>
      </c>
      <c r="F69" s="4" t="s">
        <v>132</v>
      </c>
      <c r="G69" s="156"/>
      <c r="H69" s="327"/>
      <c r="I69" s="328"/>
      <c r="J69" s="328"/>
      <c r="K69" s="328"/>
      <c r="L69" s="328"/>
      <c r="M69" s="328"/>
      <c r="N69" s="328"/>
      <c r="O69" s="328"/>
      <c r="P69" s="328"/>
      <c r="Q69" s="328"/>
      <c r="R69" s="328"/>
      <c r="S69" s="328"/>
      <c r="T69" s="328"/>
      <c r="U69" s="328"/>
      <c r="V69" s="328"/>
      <c r="W69" s="329"/>
      <c r="X69" s="158"/>
    </row>
    <row r="70" spans="1:24" ht="20.25" customHeight="1">
      <c r="A70" s="163"/>
      <c r="B70" s="180"/>
      <c r="C70" s="186" t="s">
        <v>24</v>
      </c>
      <c r="D70" s="188"/>
      <c r="E70" s="188"/>
      <c r="F70" s="189"/>
      <c r="G70" s="112">
        <f>G69</f>
        <v>0</v>
      </c>
      <c r="H70" s="155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70"/>
      <c r="W70" s="71"/>
      <c r="X70" s="158"/>
    </row>
    <row r="71" spans="1:24" ht="24" customHeight="1" thickBot="1">
      <c r="A71" s="195" t="s">
        <v>51</v>
      </c>
      <c r="B71" s="196"/>
      <c r="C71" s="196"/>
      <c r="D71" s="196"/>
      <c r="E71" s="196"/>
      <c r="F71" s="197"/>
      <c r="G71" s="122">
        <f>G37+G41+G53+G57+G59+G62+G64+G66+G68+G70</f>
        <v>268299387</v>
      </c>
      <c r="H71" s="123"/>
      <c r="I71" s="83"/>
      <c r="J71" s="83"/>
      <c r="K71" s="83"/>
      <c r="L71" s="83"/>
      <c r="M71" s="83"/>
      <c r="N71" s="124"/>
      <c r="O71" s="83"/>
      <c r="P71" s="83"/>
      <c r="Q71" s="83"/>
      <c r="R71" s="83"/>
      <c r="S71" s="83"/>
      <c r="T71" s="83"/>
      <c r="U71" s="83"/>
      <c r="V71" s="125"/>
      <c r="W71" s="84"/>
      <c r="X71" s="158"/>
    </row>
    <row r="73" spans="1:24">
      <c r="G73" s="27"/>
    </row>
  </sheetData>
  <mergeCells count="140">
    <mergeCell ref="H67:W67"/>
    <mergeCell ref="C68:F68"/>
    <mergeCell ref="A69:A70"/>
    <mergeCell ref="B69:B70"/>
    <mergeCell ref="H69:W69"/>
    <mergeCell ref="C70:F70"/>
    <mergeCell ref="E49:E50"/>
    <mergeCell ref="F49:F50"/>
    <mergeCell ref="E51:E52"/>
    <mergeCell ref="F51:F52"/>
    <mergeCell ref="G51:G52"/>
    <mergeCell ref="N56:Q56"/>
    <mergeCell ref="D54:D56"/>
    <mergeCell ref="A60:A62"/>
    <mergeCell ref="N57:Q57"/>
    <mergeCell ref="H57:K57"/>
    <mergeCell ref="H59:W59"/>
    <mergeCell ref="A58:A59"/>
    <mergeCell ref="B58:B59"/>
    <mergeCell ref="H58:P58"/>
    <mergeCell ref="V58:W58"/>
    <mergeCell ref="L57:M57"/>
    <mergeCell ref="S58:T58"/>
    <mergeCell ref="H61:W61"/>
    <mergeCell ref="G20:G21"/>
    <mergeCell ref="H15:W19"/>
    <mergeCell ref="E15:E19"/>
    <mergeCell ref="H20:W21"/>
    <mergeCell ref="G3:G4"/>
    <mergeCell ref="H14:W14"/>
    <mergeCell ref="S5:T5"/>
    <mergeCell ref="H12:W12"/>
    <mergeCell ref="E22:F22"/>
    <mergeCell ref="F5:F11"/>
    <mergeCell ref="E20:E21"/>
    <mergeCell ref="F20:F21"/>
    <mergeCell ref="H13:W13"/>
    <mergeCell ref="H22:I22"/>
    <mergeCell ref="H5:I5"/>
    <mergeCell ref="G5:G11"/>
    <mergeCell ref="H7:W11"/>
    <mergeCell ref="J5:M5"/>
    <mergeCell ref="A1:W1"/>
    <mergeCell ref="A2:B2"/>
    <mergeCell ref="F2:W2"/>
    <mergeCell ref="B5:B36"/>
    <mergeCell ref="C5:C22"/>
    <mergeCell ref="D5:D22"/>
    <mergeCell ref="C4:D4"/>
    <mergeCell ref="E36:F36"/>
    <mergeCell ref="A3:F3"/>
    <mergeCell ref="A4:B4"/>
    <mergeCell ref="G27:G28"/>
    <mergeCell ref="C23:C29"/>
    <mergeCell ref="D23:D29"/>
    <mergeCell ref="G23:G25"/>
    <mergeCell ref="A5:A37"/>
    <mergeCell ref="E5:E11"/>
    <mergeCell ref="E4:F4"/>
    <mergeCell ref="G15:G19"/>
    <mergeCell ref="V5:W5"/>
    <mergeCell ref="F15:F19"/>
    <mergeCell ref="E27:E28"/>
    <mergeCell ref="H34:W34"/>
    <mergeCell ref="H31:W31"/>
    <mergeCell ref="H3:W4"/>
    <mergeCell ref="H29:K29"/>
    <mergeCell ref="H23:W25"/>
    <mergeCell ref="H26:W26"/>
    <mergeCell ref="H27:W28"/>
    <mergeCell ref="L29:P29"/>
    <mergeCell ref="H30:W30"/>
    <mergeCell ref="H35:W35"/>
    <mergeCell ref="H37:W37"/>
    <mergeCell ref="E29:F29"/>
    <mergeCell ref="F23:F25"/>
    <mergeCell ref="E23:E25"/>
    <mergeCell ref="F27:F28"/>
    <mergeCell ref="D30:D36"/>
    <mergeCell ref="D49:D52"/>
    <mergeCell ref="L46:M46"/>
    <mergeCell ref="H38:W38"/>
    <mergeCell ref="C41:F41"/>
    <mergeCell ref="G49:G50"/>
    <mergeCell ref="H45:W45"/>
    <mergeCell ref="H43:W43"/>
    <mergeCell ref="J44:L44"/>
    <mergeCell ref="T46:U46"/>
    <mergeCell ref="N46:Q46"/>
    <mergeCell ref="H49:W50"/>
    <mergeCell ref="C38:C40"/>
    <mergeCell ref="D38:D40"/>
    <mergeCell ref="H36:W36"/>
    <mergeCell ref="H32:W32"/>
    <mergeCell ref="C30:C36"/>
    <mergeCell ref="H33:W33"/>
    <mergeCell ref="C42:C48"/>
    <mergeCell ref="C49:C52"/>
    <mergeCell ref="H51:W51"/>
    <mergeCell ref="C37:F37"/>
    <mergeCell ref="H63:W63"/>
    <mergeCell ref="C64:F64"/>
    <mergeCell ref="S57:T57"/>
    <mergeCell ref="H60:W60"/>
    <mergeCell ref="H54:W54"/>
    <mergeCell ref="H56:K56"/>
    <mergeCell ref="L56:M56"/>
    <mergeCell ref="S56:T56"/>
    <mergeCell ref="A38:A41"/>
    <mergeCell ref="H40:W40"/>
    <mergeCell ref="H42:W42"/>
    <mergeCell ref="H39:W39"/>
    <mergeCell ref="B38:B41"/>
    <mergeCell ref="A42:A53"/>
    <mergeCell ref="B42:B53"/>
    <mergeCell ref="H47:W47"/>
    <mergeCell ref="H48:W48"/>
    <mergeCell ref="N53:Q53"/>
    <mergeCell ref="S53:T53"/>
    <mergeCell ref="C53:F53"/>
    <mergeCell ref="L53:M53"/>
    <mergeCell ref="D42:D48"/>
    <mergeCell ref="H41:W41"/>
    <mergeCell ref="A71:F71"/>
    <mergeCell ref="A65:A66"/>
    <mergeCell ref="B65:B66"/>
    <mergeCell ref="C66:F66"/>
    <mergeCell ref="A63:A64"/>
    <mergeCell ref="B63:B64"/>
    <mergeCell ref="B60:B62"/>
    <mergeCell ref="C59:F59"/>
    <mergeCell ref="B54:B56"/>
    <mergeCell ref="C54:C56"/>
    <mergeCell ref="C60:C61"/>
    <mergeCell ref="C62:F62"/>
    <mergeCell ref="D60:D61"/>
    <mergeCell ref="A54:A57"/>
    <mergeCell ref="A67:A68"/>
    <mergeCell ref="B67:B68"/>
    <mergeCell ref="C57:F57"/>
  </mergeCells>
  <phoneticPr fontId="2" type="noConversion"/>
  <printOptions horizontalCentered="1"/>
  <pageMargins left="0.11811023622047245" right="0.11811023622047245" top="0.6692913385826772" bottom="0.15748031496062992" header="0.31496062992125984" footer="0.31496062992125984"/>
  <pageSetup paperSize="9" scale="79" orientation="portrait" r:id="rId1"/>
  <headerFooter alignWithMargins="0"/>
  <rowBreaks count="1" manualBreakCount="1">
    <brk id="3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시설(세입)</vt:lpstr>
      <vt:lpstr>시설(세출)</vt:lpstr>
      <vt:lpstr>재가(세입)</vt:lpstr>
      <vt:lpstr>재가(세출)</vt:lpstr>
      <vt:lpstr>'시설(세입)'!Print_Area</vt:lpstr>
      <vt:lpstr>'재가(세출)'!Print_Area</vt:lpstr>
      <vt:lpstr>'시설(세출)'!Print_Titles</vt:lpstr>
      <vt:lpstr>'재가(세출)'!Print_Titles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Solekr</dc:creator>
  <cp:lastModifiedBy>ansim02</cp:lastModifiedBy>
  <cp:lastPrinted>2015-12-11T01:07:37Z</cp:lastPrinted>
  <dcterms:created xsi:type="dcterms:W3CDTF">2010-12-24T01:18:22Z</dcterms:created>
  <dcterms:modified xsi:type="dcterms:W3CDTF">2015-12-18T08:27:44Z</dcterms:modified>
</cp:coreProperties>
</file>